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Pol'!$A$1:$W$84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O8" i="12" l="1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K10" i="12"/>
  <c r="O10" i="12"/>
  <c r="V10" i="12"/>
  <c r="G11" i="12"/>
  <c r="G10" i="12" s="1"/>
  <c r="I50" i="1" s="1"/>
  <c r="I11" i="12"/>
  <c r="I10" i="12" s="1"/>
  <c r="K11" i="12"/>
  <c r="O11" i="12"/>
  <c r="Q11" i="12"/>
  <c r="Q10" i="12" s="1"/>
  <c r="V11" i="12"/>
  <c r="G13" i="12"/>
  <c r="I13" i="12"/>
  <c r="I12" i="12" s="1"/>
  <c r="K13" i="12"/>
  <c r="M13" i="12"/>
  <c r="O13" i="12"/>
  <c r="Q13" i="12"/>
  <c r="Q12" i="12" s="1"/>
  <c r="V13" i="12"/>
  <c r="G14" i="12"/>
  <c r="I14" i="12"/>
  <c r="K14" i="12"/>
  <c r="K12" i="12" s="1"/>
  <c r="O14" i="12"/>
  <c r="O12" i="12" s="1"/>
  <c r="Q14" i="12"/>
  <c r="V14" i="12"/>
  <c r="V12" i="12" s="1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K51" i="12" s="1"/>
  <c r="O52" i="12"/>
  <c r="O51" i="12" s="1"/>
  <c r="Q52" i="12"/>
  <c r="V52" i="12"/>
  <c r="V51" i="12" s="1"/>
  <c r="G53" i="12"/>
  <c r="M53" i="12" s="1"/>
  <c r="I53" i="12"/>
  <c r="I51" i="12" s="1"/>
  <c r="K53" i="12"/>
  <c r="O53" i="12"/>
  <c r="Q53" i="12"/>
  <c r="Q51" i="12" s="1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60" i="12"/>
  <c r="G59" i="12" s="1"/>
  <c r="I54" i="1" s="1"/>
  <c r="I60" i="12"/>
  <c r="I59" i="12" s="1"/>
  <c r="K60" i="12"/>
  <c r="K59" i="12" s="1"/>
  <c r="O60" i="12"/>
  <c r="O59" i="12" s="1"/>
  <c r="Q60" i="12"/>
  <c r="Q59" i="12" s="1"/>
  <c r="V60" i="12"/>
  <c r="V59" i="12" s="1"/>
  <c r="G62" i="12"/>
  <c r="I62" i="12"/>
  <c r="K62" i="12"/>
  <c r="K61" i="12" s="1"/>
  <c r="O62" i="12"/>
  <c r="O61" i="12" s="1"/>
  <c r="Q62" i="12"/>
  <c r="V62" i="12"/>
  <c r="V61" i="12" s="1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I61" i="12" s="1"/>
  <c r="K65" i="12"/>
  <c r="O65" i="12"/>
  <c r="Q65" i="12"/>
  <c r="Q61" i="12" s="1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I69" i="12"/>
  <c r="Q69" i="12"/>
  <c r="G70" i="12"/>
  <c r="G69" i="12" s="1"/>
  <c r="I56" i="1" s="1"/>
  <c r="I70" i="12"/>
  <c r="K70" i="12"/>
  <c r="K69" i="12" s="1"/>
  <c r="O70" i="12"/>
  <c r="O69" i="12" s="1"/>
  <c r="Q70" i="12"/>
  <c r="V70" i="12"/>
  <c r="V69" i="12" s="1"/>
  <c r="G72" i="12"/>
  <c r="G71" i="12" s="1"/>
  <c r="I57" i="1" s="1"/>
  <c r="I19" i="1" s="1"/>
  <c r="I72" i="12"/>
  <c r="I71" i="12" s="1"/>
  <c r="K72" i="12"/>
  <c r="K71" i="12" s="1"/>
  <c r="O72" i="12"/>
  <c r="O71" i="12" s="1"/>
  <c r="Q72" i="12"/>
  <c r="Q71" i="12" s="1"/>
  <c r="V72" i="12"/>
  <c r="V71" i="12" s="1"/>
  <c r="AE74" i="12"/>
  <c r="F40" i="1" s="1"/>
  <c r="I20" i="1"/>
  <c r="I18" i="1"/>
  <c r="H42" i="1"/>
  <c r="V20" i="12" l="1"/>
  <c r="O20" i="12"/>
  <c r="I20" i="12"/>
  <c r="K20" i="12"/>
  <c r="Q20" i="12"/>
  <c r="M70" i="12"/>
  <c r="M69" i="12" s="1"/>
  <c r="G61" i="12"/>
  <c r="I55" i="1" s="1"/>
  <c r="M62" i="12"/>
  <c r="G51" i="12"/>
  <c r="I53" i="1" s="1"/>
  <c r="G20" i="12"/>
  <c r="I52" i="1" s="1"/>
  <c r="G12" i="12"/>
  <c r="I51" i="1" s="1"/>
  <c r="AF74" i="12"/>
  <c r="G41" i="1" s="1"/>
  <c r="M11" i="12"/>
  <c r="M10" i="12" s="1"/>
  <c r="F39" i="1"/>
  <c r="F41" i="1"/>
  <c r="G8" i="12"/>
  <c r="M61" i="12"/>
  <c r="M72" i="12"/>
  <c r="M71" i="12" s="1"/>
  <c r="M60" i="12"/>
  <c r="M59" i="12" s="1"/>
  <c r="M52" i="12"/>
  <c r="M51" i="12" s="1"/>
  <c r="M24" i="12"/>
  <c r="M20" i="12" s="1"/>
  <c r="M14" i="12"/>
  <c r="M12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G39" i="1"/>
  <c r="G42" i="1" s="1"/>
  <c r="G25" i="1" s="1"/>
  <c r="I41" i="1"/>
  <c r="G40" i="1"/>
  <c r="I40" i="1" s="1"/>
  <c r="I49" i="1"/>
  <c r="G74" i="12"/>
  <c r="F42" i="1"/>
  <c r="G23" i="1" s="1"/>
  <c r="I39" i="1" l="1"/>
  <c r="I42" i="1" s="1"/>
  <c r="J41" i="1" s="1"/>
  <c r="A27" i="1"/>
  <c r="G28" i="1" s="1"/>
  <c r="G27" i="1" s="1"/>
  <c r="G29" i="1" s="1"/>
  <c r="I16" i="1"/>
  <c r="I21" i="1" s="1"/>
  <c r="I58" i="1"/>
  <c r="J39" i="1" l="1"/>
  <c r="J42" i="1" s="1"/>
  <c r="J40" i="1"/>
  <c r="A28" i="1"/>
  <c r="J57" i="1"/>
  <c r="J49" i="1"/>
  <c r="J54" i="1"/>
  <c r="J53" i="1"/>
  <c r="J56" i="1"/>
  <c r="J51" i="1"/>
  <c r="J50" i="1"/>
  <c r="J52" i="1"/>
  <c r="J55" i="1"/>
  <c r="J58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<sst xmlns="http://schemas.openxmlformats.org/spreadsheetml/2006/main" count="564" uniqueCount="240">
  <si>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</si>
  <si>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</si>
  <si>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</si>
  <si>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</si>
  <si>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</si>
  <si>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</si>
  <si>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</si>
  <si>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</si>
  <si>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</si>
  <si>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</si>
  <si>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</si>
  <si>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</si>
  <si>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</si>
  <si>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</si>
  <si>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</si>
  <si>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</si>
  <si>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</si>
  <si>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</si>
  <si>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</si>
  <si>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</si>
  <si>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</si>
  <si>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</si>
  <si>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</si>
  <si>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</si>
  <si>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</si>
  <si>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</si>
  <si>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</si>
  <si>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</si>
  <si>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</si>
  <si>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</si>
  <si>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</si>
  <si>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</si>
  <si>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</si>
  <si>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</si>
  <si>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</si>
  <si>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</si>
  <si>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</si>
  <si>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</si>
  <si>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</si>
  <si>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</si>
  <si>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</si>
  <si>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</si>
  <si>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Výměna stoupačky V6 (celý rozpočet)</t>
  </si>
  <si>
    <t>Pavilon operačních oborů - výměna stoupacích potrubí vnitřního vodovodu</t>
  </si>
  <si>
    <t>Objekt:</t>
  </si>
  <si>
    <t>Rozpočet:</t>
  </si>
  <si>
    <t>Petr Hanuš</t>
  </si>
  <si>
    <t>1755 - 01</t>
  </si>
  <si>
    <t>Oblastní nemocnice  a.s. Jičín</t>
  </si>
  <si>
    <t>Oblastní nemocnice  a.s.</t>
  </si>
  <si>
    <t>Bolzanova 512</t>
  </si>
  <si>
    <t>Jičín</t>
  </si>
  <si>
    <t>50601</t>
  </si>
  <si>
    <t>00084476</t>
  </si>
  <si>
    <t>CZ00084476</t>
  </si>
  <si>
    <t>Stavba</t>
  </si>
  <si>
    <t>Celkem za stavbu</t>
  </si>
  <si>
    <t>CZK</t>
  </si>
  <si>
    <t>Rekapitulace dílů</t>
  </si>
  <si>
    <t>Typ dílu</t>
  </si>
  <si>
    <t>11</t>
  </si>
  <si>
    <t>Přípravné a přidružené práce</t>
  </si>
  <si>
    <t>95</t>
  </si>
  <si>
    <t>Dokončovací konstrukce na pozemních stavbách</t>
  </si>
  <si>
    <t>96</t>
  </si>
  <si>
    <t>Bourání konstrukcí</t>
  </si>
  <si>
    <t>720</t>
  </si>
  <si>
    <t>Zdravotechnická instalace</t>
  </si>
  <si>
    <t>7631</t>
  </si>
  <si>
    <t>Konstrukce sádrokartonové</t>
  </si>
  <si>
    <t>776</t>
  </si>
  <si>
    <t>Podlahy povlakové</t>
  </si>
  <si>
    <t>781</t>
  </si>
  <si>
    <t>Obklady keramické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</si>
  <si>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</si>
  <si>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</si>
  <si>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</si>
  <si>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</si>
  <si>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</si>
  <si>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</si>
  <si>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</si>
  <si>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</si>
  <si>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</si>
  <si>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</si>
  <si>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</si>
  <si>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</si>
  <si>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</si>
  <si>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</si>
  <si>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</si>
  <si>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</si>
  <si>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</si>
  <si>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</si>
  <si>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</si>
  <si>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</si>
  <si>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</si>
  <si>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</si>
  <si>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</si>
  <si>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</si>
  <si>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</si>
  <si>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</si>
  <si>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</si>
  <si>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</si>
  <si>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</si>
  <si>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</si>
  <si>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11001</t>
  </si>
  <si>
    <t>Protiprachové zabezpečení</t>
  </si>
  <si>
    <t>kpl</t>
  </si>
  <si>
    <t>Vlastní</t>
  </si>
  <si>
    <t>Kalkul</t>
  </si>
  <si>
    <t>POL1_</t>
  </si>
  <si>
    <t>95001</t>
  </si>
  <si>
    <t>Hrubý úklid po stavebních pracech</t>
  </si>
  <si>
    <t>978059521</t>
  </si>
  <si>
    <t>Odsekání vnitřních obkladů stěn do 2 m2</t>
  </si>
  <si>
    <t>m2</t>
  </si>
  <si>
    <t>RTS 17/ I</t>
  </si>
  <si>
    <t>979011211</t>
  </si>
  <si>
    <t>Svislá doprava suti a vybour. hmot za 2.NP nošením</t>
  </si>
  <si>
    <t>t</t>
  </si>
  <si>
    <t>POL8_</t>
  </si>
  <si>
    <t>979011219</t>
  </si>
  <si>
    <t>Přípl.k svislé dopr.suti za každé další NP nošením</t>
  </si>
  <si>
    <t>979082111</t>
  </si>
  <si>
    <t>Vnitrostaveništní doprava suti do 10 m</t>
  </si>
  <si>
    <t>979082121</t>
  </si>
  <si>
    <t>Příplatek k vnitrost. dopravě suti za dalších 5 m</t>
  </si>
  <si>
    <t>97908</t>
  </si>
  <si>
    <t>Odvoz suti na skládku do 10 km</t>
  </si>
  <si>
    <t>obrat</t>
  </si>
  <si>
    <t>97999</t>
  </si>
  <si>
    <t xml:space="preserve">Poplatek za skládku suti </t>
  </si>
  <si>
    <t>72001</t>
  </si>
  <si>
    <t>Trubka Raut stabil 16,2x2,6 vč. fitinek</t>
  </si>
  <si>
    <t>m</t>
  </si>
  <si>
    <t>Kulhánek Tomáš</t>
  </si>
  <si>
    <t>72002</t>
  </si>
  <si>
    <t>Trubka Raut stabil 20,2x2,9 vč. fitinek</t>
  </si>
  <si>
    <t>72003</t>
  </si>
  <si>
    <t>Trubka Raut stabil 25x3,7 vč. fitinek</t>
  </si>
  <si>
    <t>72004</t>
  </si>
  <si>
    <t>Trubka Raut stabil 32x4,7 vč. fitinek</t>
  </si>
  <si>
    <t>72005</t>
  </si>
  <si>
    <t>Trubka Raut stabil 40,2x6 vč. fitinek</t>
  </si>
  <si>
    <t>72006</t>
  </si>
  <si>
    <t>Přechod Raut 25/3/4"</t>
  </si>
  <si>
    <t>72007</t>
  </si>
  <si>
    <t>Přechod Raut 40/5/4"</t>
  </si>
  <si>
    <t>kus</t>
  </si>
  <si>
    <t>72008</t>
  </si>
  <si>
    <t>Přechod Raut 32/1"</t>
  </si>
  <si>
    <t>72009</t>
  </si>
  <si>
    <t>Nástěnka Raut 16/1/2"</t>
  </si>
  <si>
    <t>72010</t>
  </si>
  <si>
    <t>Uzavírací termostatický ventil Meibes Balorex 3/4"</t>
  </si>
  <si>
    <t>72011</t>
  </si>
  <si>
    <t>Ventil 3/4"</t>
  </si>
  <si>
    <t>72012</t>
  </si>
  <si>
    <t>Ventil 1"</t>
  </si>
  <si>
    <t>72013</t>
  </si>
  <si>
    <t>Izolace potrubí</t>
  </si>
  <si>
    <t>72014</t>
  </si>
  <si>
    <t>Objímky</t>
  </si>
  <si>
    <t>72015</t>
  </si>
  <si>
    <t>Geberit modul do sádrokartonu Duafix vč. WC</t>
  </si>
  <si>
    <t>72016</t>
  </si>
  <si>
    <t>Bidet Duofix do lehkých příček bez keramiky</t>
  </si>
  <si>
    <t>72017</t>
  </si>
  <si>
    <t>Bidet vč. baterie</t>
  </si>
  <si>
    <t>72018</t>
  </si>
  <si>
    <t>Baterie zdravotnická</t>
  </si>
  <si>
    <t>72019</t>
  </si>
  <si>
    <t xml:space="preserve">Baterie dřezová </t>
  </si>
  <si>
    <t>72020</t>
  </si>
  <si>
    <t>Umyvadlo vč. baterie</t>
  </si>
  <si>
    <t>72021</t>
  </si>
  <si>
    <t>Uzemnění vodovodního potrubí</t>
  </si>
  <si>
    <t>72022</t>
  </si>
  <si>
    <t>Drobný pomocný materiál</t>
  </si>
  <si>
    <t>72023</t>
  </si>
  <si>
    <t>Doprava</t>
  </si>
  <si>
    <t>72024</t>
  </si>
  <si>
    <t>72025</t>
  </si>
  <si>
    <t>Vyřezání + ekologická likvidace odpadů vč. potrubí</t>
  </si>
  <si>
    <t>72026</t>
  </si>
  <si>
    <t>Uzávěr 5/4"</t>
  </si>
  <si>
    <t>72027</t>
  </si>
  <si>
    <t>Příplatek za členitost potrubí D 20x2,9 mm</t>
  </si>
  <si>
    <t>72328</t>
  </si>
  <si>
    <t>Vypouštěcí ventily</t>
  </si>
  <si>
    <t>72029</t>
  </si>
  <si>
    <t>Proplach a dezinfekce potrubí</t>
  </si>
  <si>
    <t>72030</t>
  </si>
  <si>
    <t>Kompletace ZTI</t>
  </si>
  <si>
    <t>76311</t>
  </si>
  <si>
    <t>Demontáž SDK - pás 625x3000 mm (4x)</t>
  </si>
  <si>
    <t>Staving spol. s r.o. - PSV</t>
  </si>
  <si>
    <t>76312</t>
  </si>
  <si>
    <t>Revizní dvířka 30x40 cm (4x)</t>
  </si>
  <si>
    <t>76313</t>
  </si>
  <si>
    <t>Revizní dvířka 40x60 cm (1x)</t>
  </si>
  <si>
    <t>76314</t>
  </si>
  <si>
    <t>Demontáž části SDK - 2.patro WC</t>
  </si>
  <si>
    <t>76315</t>
  </si>
  <si>
    <t>Demontáž části SDK - 4.patro WC</t>
  </si>
  <si>
    <t>76316</t>
  </si>
  <si>
    <t>Montáž + úprava otvoru + úprava SDK 2+4.patro + materiál - deska, profil, sádra, spoj. materiál</t>
  </si>
  <si>
    <t>76317</t>
  </si>
  <si>
    <t>Doprava + likvidace hmot</t>
  </si>
  <si>
    <t>77601</t>
  </si>
  <si>
    <t>Oprava soklíků podlah v místech výměny stoupačky</t>
  </si>
  <si>
    <t>781210125</t>
  </si>
  <si>
    <t>Obkládání stěn obkl. pórovin. do tmele do 200x200, včetně penetrace, lepidla, spárovací hmoty</t>
  </si>
  <si>
    <t>781419711</t>
  </si>
  <si>
    <t>Příplatek k obkladu stěn za plochu do 10 m2 jedntl</t>
  </si>
  <si>
    <t>597813650</t>
  </si>
  <si>
    <t>Obkládačka 15x20 bílá mat, Color One</t>
  </si>
  <si>
    <t>SPCM</t>
  </si>
  <si>
    <t>Indiv</t>
  </si>
  <si>
    <t>POL3_</t>
  </si>
  <si>
    <t>781491001</t>
  </si>
  <si>
    <t>Montáž lišt k obkladům</t>
  </si>
  <si>
    <t>59710</t>
  </si>
  <si>
    <t>Lišta plastová ukončovací 8 mm dl. 2,5 m - bílá</t>
  </si>
  <si>
    <t>771578011</t>
  </si>
  <si>
    <t>Spára podlaha - stěna, silikonem</t>
  </si>
  <si>
    <t>998781103</t>
  </si>
  <si>
    <t>Přesun hmot pro obklady keramické, výšky do 24 m</t>
  </si>
  <si>
    <t>POL7_</t>
  </si>
  <si>
    <t>784442001</t>
  </si>
  <si>
    <t>Malba disperzní interiérová HET, výška do 3,8 m, Klasik 1barevná, 2x nátěr, 1x penetrace</t>
  </si>
  <si>
    <t>005124010R</t>
  </si>
  <si>
    <t>Koordinační činnost</t>
  </si>
  <si>
    <t>Soubor</t>
  </si>
  <si>
    <t>POL99_2</t>
  </si>
  <si>
    <t>SUM</t>
  </si>
  <si>
    <t>POPUZIV</t>
  </si>
  <si>
    <t>END</t>
  </si>
  <si>
    <t>Výměna stoupacího potrubí vnitřního vodovodu v POO - A Jičín</t>
  </si>
  <si>
    <t xml:space="preserve">Výměna stoupačky V6 </t>
  </si>
  <si>
    <t>ON JC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</si>
</sst>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4" xfId="0" applyNumberFormat="1" applyFont="1" applyBorder="1" applyAlignment="1">
      <alignment horizontal="right" vertical="center" wrapText="1" shrinkToFit="1"/>
    </xf>
    <xf numFmtId="3" fontId="3" fillId="0" borderId="34" xfId="0" applyNumberFormat="1" applyFont="1" applyBorder="1" applyAlignment="1">
      <alignment horizontal="right" vertical="center" shrinkToFit="1"/>
    </xf>
    <xf numFmtId="3" fontId="0" fillId="0" borderId="34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 shrinkToFit="1"/>
    </xf>
    <xf numFmtId="3" fontId="8" fillId="0" borderId="34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4" xfId="0" applyNumberFormat="1" applyBorder="1" applyAlignment="1">
      <alignment vertical="center" wrapText="1" shrinkToFit="1"/>
    </xf>
    <xf numFmtId="3" fontId="15" fillId="2" borderId="37" xfId="0" applyNumberFormat="1" applyFont="1" applyFill="1" applyBorder="1" applyAlignment="1">
      <alignment vertical="center" wrapText="1" shrinkToFit="1"/>
    </xf>
    <xf numFmtId="3" fontId="15" fillId="2" borderId="37" xfId="0" applyNumberFormat="1" applyFon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4" fontId="7" fillId="2" borderId="38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3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64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38</v>
      </c>
      <c r="B1" s="217" t="s">
        <v>4</v>
      </c>
      <c r="C1" s="218"/>
      <c r="D1" s="218"/>
      <c r="E1" s="218"/>
      <c r="F1" s="218"/>
      <c r="G1" s="218"/>
      <c r="H1" s="218"/>
      <c r="I1" s="218"/>
      <c r="J1" s="219"/>
    </row>
    <row r="2" spans="1:15" ht="36" customHeight="1" x14ac:dyDescent="0.2">
      <c r="A2" s="3"/>
      <c r="B2" s="80" t="s">
        <v>24</v>
      </c>
      <c r="C2" s="81"/>
      <c r="D2" s="82" t="s">
        <v>47</v>
      </c>
      <c r="E2" s="223" t="s">
        <v>48</v>
      </c>
      <c r="F2" s="224"/>
      <c r="G2" s="224"/>
      <c r="H2" s="224"/>
      <c r="I2" s="224"/>
      <c r="J2" s="225"/>
      <c r="O2" s="2"/>
    </row>
    <row r="3" spans="1:15" ht="27" customHeight="1" x14ac:dyDescent="0.2">
      <c r="A3" s="3"/>
      <c r="B3" s="83" t="s">
        <v>44</v>
      </c>
      <c r="C3" s="81"/>
      <c r="D3" s="84" t="s">
        <v>41</v>
      </c>
      <c r="E3" s="226" t="s">
        <v>237</v>
      </c>
      <c r="F3" s="227"/>
      <c r="G3" s="227"/>
      <c r="H3" s="227"/>
      <c r="I3" s="227"/>
      <c r="J3" s="228"/>
    </row>
    <row r="4" spans="1:15" ht="23.25" customHeight="1" x14ac:dyDescent="0.2">
      <c r="A4" s="78">
        <v>1058370</v>
      </c>
      <c r="B4" s="85" t="s">
        <v>45</v>
      </c>
      <c r="C4" s="86"/>
      <c r="D4" s="87" t="s">
        <v>41</v>
      </c>
      <c r="E4" s="214" t="s">
        <v>42</v>
      </c>
      <c r="F4" s="215"/>
      <c r="G4" s="215"/>
      <c r="H4" s="215"/>
      <c r="I4" s="215"/>
      <c r="J4" s="216"/>
    </row>
    <row r="5" spans="1:15" ht="24" customHeight="1" x14ac:dyDescent="0.2">
      <c r="A5" s="3"/>
      <c r="B5" s="46" t="s">
        <v>23</v>
      </c>
      <c r="C5" s="4"/>
      <c r="D5" s="88" t="s">
        <v>49</v>
      </c>
      <c r="E5" s="25"/>
      <c r="F5" s="25"/>
      <c r="G5" s="25"/>
      <c r="H5" s="27" t="s">
        <v>40</v>
      </c>
      <c r="I5" s="88" t="s">
        <v>53</v>
      </c>
      <c r="J5" s="10"/>
    </row>
    <row r="6" spans="1:15" ht="15.75" customHeight="1" x14ac:dyDescent="0.2">
      <c r="A6" s="3"/>
      <c r="B6" s="40"/>
      <c r="C6" s="25"/>
      <c r="D6" s="88" t="s">
        <v>50</v>
      </c>
      <c r="E6" s="25"/>
      <c r="F6" s="25"/>
      <c r="G6" s="25"/>
      <c r="H6" s="27" t="s">
        <v>36</v>
      </c>
      <c r="I6" s="88" t="s">
        <v>54</v>
      </c>
      <c r="J6" s="10"/>
    </row>
    <row r="7" spans="1:15" ht="15.75" customHeight="1" x14ac:dyDescent="0.2">
      <c r="A7" s="3"/>
      <c r="B7" s="41"/>
      <c r="C7" s="89" t="s">
        <v>52</v>
      </c>
      <c r="D7" s="79" t="s">
        <v>51</v>
      </c>
      <c r="E7" s="33"/>
      <c r="F7" s="33"/>
      <c r="G7" s="33"/>
      <c r="H7" s="35"/>
      <c r="I7" s="33"/>
      <c r="J7" s="50"/>
    </row>
    <row r="8" spans="1:15" ht="24" hidden="1" customHeight="1" x14ac:dyDescent="0.2">
      <c r="A8" s="3"/>
      <c r="B8" s="46" t="s">
        <v>21</v>
      </c>
      <c r="C8" s="4"/>
      <c r="D8" s="34"/>
      <c r="E8" s="4"/>
      <c r="F8" s="4"/>
      <c r="G8" s="44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4"/>
      <c r="E9" s="4"/>
      <c r="F9" s="4"/>
      <c r="G9" s="44"/>
      <c r="H9" s="27" t="s">
        <v>36</v>
      </c>
      <c r="I9" s="32"/>
      <c r="J9" s="10"/>
    </row>
    <row r="10" spans="1:15" ht="15.75" hidden="1" customHeight="1" x14ac:dyDescent="0.2">
      <c r="A10" s="3"/>
      <c r="B10" s="51"/>
      <c r="C10" s="26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3"/>
      <c r="B11" s="46" t="s">
        <v>20</v>
      </c>
      <c r="C11" s="4"/>
      <c r="D11" s="230"/>
      <c r="E11" s="230"/>
      <c r="F11" s="230"/>
      <c r="G11" s="230"/>
      <c r="H11" s="27" t="s">
        <v>40</v>
      </c>
      <c r="I11" s="91"/>
      <c r="J11" s="10"/>
    </row>
    <row r="12" spans="1:15" ht="15.75" customHeight="1" x14ac:dyDescent="0.2">
      <c r="A12" s="3"/>
      <c r="B12" s="40"/>
      <c r="C12" s="25"/>
      <c r="D12" s="212"/>
      <c r="E12" s="212"/>
      <c r="F12" s="212"/>
      <c r="G12" s="212"/>
      <c r="H12" s="27" t="s">
        <v>36</v>
      </c>
      <c r="I12" s="91"/>
      <c r="J12" s="10"/>
    </row>
    <row r="13" spans="1:15" ht="15.75" customHeight="1" x14ac:dyDescent="0.2">
      <c r="A13" s="3"/>
      <c r="B13" s="41"/>
      <c r="C13" s="90"/>
      <c r="D13" s="213"/>
      <c r="E13" s="213"/>
      <c r="F13" s="213"/>
      <c r="G13" s="213"/>
      <c r="H13" s="28"/>
      <c r="I13" s="33"/>
      <c r="J13" s="50"/>
    </row>
    <row r="14" spans="1:15" ht="24" hidden="1" customHeight="1" x14ac:dyDescent="0.2">
      <c r="A14" s="3"/>
      <c r="B14" s="65" t="s">
        <v>22</v>
      </c>
      <c r="C14" s="66"/>
      <c r="D14" s="67" t="s">
        <v>46</v>
      </c>
      <c r="E14" s="68"/>
      <c r="F14" s="68"/>
      <c r="G14" s="68"/>
      <c r="H14" s="69"/>
      <c r="I14" s="68"/>
      <c r="J14" s="70"/>
    </row>
    <row r="15" spans="1:15" ht="32.25" customHeight="1" x14ac:dyDescent="0.2">
      <c r="A15" s="3"/>
      <c r="B15" s="51" t="s">
        <v>34</v>
      </c>
      <c r="C15" s="71"/>
      <c r="D15" s="52"/>
      <c r="E15" s="229"/>
      <c r="F15" s="229"/>
      <c r="G15" s="231"/>
      <c r="H15" s="231"/>
      <c r="I15" s="231" t="s">
        <v>31</v>
      </c>
      <c r="J15" s="232"/>
    </row>
    <row r="16" spans="1:15" ht="23.25" customHeight="1" x14ac:dyDescent="0.2">
      <c r="A16" s="147" t="s">
        <v>26</v>
      </c>
      <c r="B16" s="56" t="s">
        <v>26</v>
      </c>
      <c r="C16" s="57"/>
      <c r="D16" s="58"/>
      <c r="E16" s="205"/>
      <c r="F16" s="206"/>
      <c r="G16" s="205"/>
      <c r="H16" s="206"/>
      <c r="I16" s="205">
        <f>SUMIF(F49:F57,A16,I49:I57)+SUMIF(F49:F57,"PSU",I49:I57)</f>
        <v>0</v>
      </c>
      <c r="J16" s="207"/>
    </row>
    <row r="17" spans="1:10" ht="23.25" customHeight="1" x14ac:dyDescent="0.2">
      <c r="A17" s="147" t="s">
        <v>27</v>
      </c>
      <c r="B17" s="56" t="s">
        <v>27</v>
      </c>
      <c r="C17" s="57"/>
      <c r="D17" s="58"/>
      <c r="E17" s="205"/>
      <c r="F17" s="206"/>
      <c r="G17" s="205"/>
      <c r="H17" s="206"/>
      <c r="I17" s="205">
        <f>SUMIF(F49:F57,A17,I49:I57)</f>
        <v>0</v>
      </c>
      <c r="J17" s="207"/>
    </row>
    <row r="18" spans="1:10" ht="23.25" customHeight="1" x14ac:dyDescent="0.2">
      <c r="A18" s="147" t="s">
        <v>28</v>
      </c>
      <c r="B18" s="56" t="s">
        <v>28</v>
      </c>
      <c r="C18" s="57"/>
      <c r="D18" s="58"/>
      <c r="E18" s="205"/>
      <c r="F18" s="206"/>
      <c r="G18" s="205"/>
      <c r="H18" s="206"/>
      <c r="I18" s="205">
        <f>SUMIF(F49:F57,A18,I49:I57)</f>
        <v>0</v>
      </c>
      <c r="J18" s="207"/>
    </row>
    <row r="19" spans="1:10" ht="23.25" customHeight="1" x14ac:dyDescent="0.2">
      <c r="A19" s="147" t="s">
        <v>76</v>
      </c>
      <c r="B19" s="56" t="s">
        <v>29</v>
      </c>
      <c r="C19" s="57"/>
      <c r="D19" s="58"/>
      <c r="E19" s="205"/>
      <c r="F19" s="206"/>
      <c r="G19" s="205"/>
      <c r="H19" s="206"/>
      <c r="I19" s="205">
        <f>SUMIF(F49:F57,A19,I49:I57)</f>
        <v>0</v>
      </c>
      <c r="J19" s="207"/>
    </row>
    <row r="20" spans="1:10" ht="23.25" customHeight="1" x14ac:dyDescent="0.2">
      <c r="A20" s="147" t="s">
        <v>77</v>
      </c>
      <c r="B20" s="56" t="s">
        <v>30</v>
      </c>
      <c r="C20" s="57"/>
      <c r="D20" s="58"/>
      <c r="E20" s="205"/>
      <c r="F20" s="206"/>
      <c r="G20" s="205"/>
      <c r="H20" s="206"/>
      <c r="I20" s="205">
        <f>SUMIF(F49:F57,A20,I49:I57)</f>
        <v>0</v>
      </c>
      <c r="J20" s="207"/>
    </row>
    <row r="21" spans="1:10" ht="23.25" customHeight="1" x14ac:dyDescent="0.2">
      <c r="A21" s="3"/>
      <c r="B21" s="73" t="s">
        <v>31</v>
      </c>
      <c r="C21" s="74"/>
      <c r="D21" s="75"/>
      <c r="E21" s="208"/>
      <c r="F21" s="233"/>
      <c r="G21" s="208"/>
      <c r="H21" s="233"/>
      <c r="I21" s="208">
        <f>SUM(I16:J20)</f>
        <v>0</v>
      </c>
      <c r="J21" s="209"/>
    </row>
    <row r="22" spans="1:10" ht="33" customHeight="1" x14ac:dyDescent="0.2">
      <c r="A22" s="3"/>
      <c r="B22" s="64" t="s">
        <v>35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3"/>
      <c r="B23" s="56" t="s">
        <v>13</v>
      </c>
      <c r="C23" s="57"/>
      <c r="D23" s="58"/>
      <c r="E23" s="59">
        <v>15</v>
      </c>
      <c r="F23" s="60" t="s">
        <v>0</v>
      </c>
      <c r="G23" s="203">
        <f>ZakladDPHSniVypocet</f>
        <v>0</v>
      </c>
      <c r="H23" s="204"/>
      <c r="I23" s="204"/>
      <c r="J23" s="61" t="str">
        <f t="shared" ref="J23:J28" si="0">Mena</f>
        <v>CZK</v>
      </c>
    </row>
    <row r="24" spans="1:10" ht="23.25" hidden="1" customHeight="1" x14ac:dyDescent="0.2">
      <c r="A24" s="3"/>
      <c r="B24" s="56" t="s">
        <v>14</v>
      </c>
      <c r="C24" s="57"/>
      <c r="D24" s="58"/>
      <c r="E24" s="59">
        <f>SazbaDPH1</f>
        <v>15</v>
      </c>
      <c r="F24" s="60" t="s">
        <v>0</v>
      </c>
      <c r="G24" s="201">
        <v>0</v>
      </c>
      <c r="H24" s="202"/>
      <c r="I24" s="202"/>
      <c r="J24" s="61" t="str">
        <f t="shared" si="0"/>
        <v>CZK</v>
      </c>
    </row>
    <row r="25" spans="1:10" ht="23.25" customHeight="1" x14ac:dyDescent="0.2">
      <c r="A25" s="3"/>
      <c r="B25" s="56" t="s">
        <v>15</v>
      </c>
      <c r="C25" s="57"/>
      <c r="D25" s="58"/>
      <c r="E25" s="59">
        <v>21</v>
      </c>
      <c r="F25" s="60" t="s">
        <v>0</v>
      </c>
      <c r="G25" s="203">
        <f>ZakladDPHZaklVypocet</f>
        <v>0</v>
      </c>
      <c r="H25" s="204"/>
      <c r="I25" s="204"/>
      <c r="J25" s="61" t="str">
        <f t="shared" si="0"/>
        <v>CZK</v>
      </c>
    </row>
    <row r="26" spans="1:10" ht="23.25" hidden="1" customHeight="1" x14ac:dyDescent="0.2">
      <c r="A26" s="3"/>
      <c r="B26" s="48" t="s">
        <v>16</v>
      </c>
      <c r="C26" s="21"/>
      <c r="D26" s="17"/>
      <c r="E26" s="42">
        <f>SazbaDPH2</f>
        <v>21</v>
      </c>
      <c r="F26" s="43" t="s">
        <v>0</v>
      </c>
      <c r="G26" s="220">
        <v>68551.34</v>
      </c>
      <c r="H26" s="221"/>
      <c r="I26" s="221"/>
      <c r="J26" s="55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7" t="s">
        <v>5</v>
      </c>
      <c r="C27" s="19"/>
      <c r="D27" s="22"/>
      <c r="E27" s="19"/>
      <c r="F27" s="20"/>
      <c r="G27" s="222">
        <f>CenaCelkemBezDPH-(ZakladDPHSni+ZakladDPHZakl)</f>
        <v>0</v>
      </c>
      <c r="H27" s="222"/>
      <c r="I27" s="222"/>
      <c r="J27" s="62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24" t="s">
        <v>25</v>
      </c>
      <c r="C28" s="125"/>
      <c r="D28" s="125"/>
      <c r="E28" s="126"/>
      <c r="F28" s="127"/>
      <c r="G28" s="210">
        <f>A27</f>
        <v>0</v>
      </c>
      <c r="H28" s="211"/>
      <c r="I28" s="211"/>
      <c r="J28" s="128" t="str">
        <f t="shared" si="0"/>
        <v>CZK</v>
      </c>
    </row>
    <row r="29" spans="1:10" ht="27.75" hidden="1" customHeight="1" thickBot="1" x14ac:dyDescent="0.25">
      <c r="A29" s="3"/>
      <c r="B29" s="124" t="s">
        <v>37</v>
      </c>
      <c r="C29" s="129"/>
      <c r="D29" s="129"/>
      <c r="E29" s="129"/>
      <c r="F29" s="129"/>
      <c r="G29" s="210">
        <f>ZakladDPHSni+DPHSni+ZakladDPHZakl+DPHZakl+Zaokrouhleni</f>
        <v>68551.34</v>
      </c>
      <c r="H29" s="210"/>
      <c r="I29" s="210"/>
      <c r="J29" s="130" t="s">
        <v>57</v>
      </c>
    </row>
    <row r="30" spans="1:10" ht="12.75" customHeight="1" x14ac:dyDescent="0.2">
      <c r="A30" s="3"/>
      <c r="B30" s="3"/>
      <c r="C30" s="4"/>
      <c r="D30" s="4"/>
      <c r="E30" s="4"/>
      <c r="F30" s="4"/>
      <c r="G30" s="44"/>
      <c r="H30" s="4"/>
      <c r="I30" s="44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4"/>
      <c r="H31" s="4"/>
      <c r="I31" s="44"/>
      <c r="J31" s="11"/>
    </row>
    <row r="32" spans="1:10" ht="18.75" customHeight="1" x14ac:dyDescent="0.2">
      <c r="A32" s="3"/>
      <c r="B32" s="23"/>
      <c r="C32" s="18" t="s">
        <v>12</v>
      </c>
      <c r="D32" s="38"/>
      <c r="E32" s="38"/>
      <c r="F32" s="18" t="s">
        <v>11</v>
      </c>
      <c r="G32" s="38"/>
      <c r="H32" s="39">
        <f ca="1">TODAY()</f>
        <v>42979</v>
      </c>
      <c r="I32" s="38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4"/>
      <c r="H33" s="4"/>
      <c r="I33" s="44"/>
      <c r="J33" s="11"/>
    </row>
    <row r="34" spans="1:10" s="36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7"/>
    </row>
    <row r="35" spans="1:10" ht="12.75" customHeight="1" x14ac:dyDescent="0.2">
      <c r="A35" s="3"/>
      <c r="B35" s="3"/>
      <c r="C35" s="4"/>
      <c r="D35" s="200" t="s">
        <v>2</v>
      </c>
      <c r="E35" s="200"/>
      <c r="F35" s="4"/>
      <c r="G35" s="44"/>
      <c r="H35" s="12" t="s">
        <v>3</v>
      </c>
      <c r="I35" s="44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7" t="s">
        <v>17</v>
      </c>
      <c r="C37" s="98"/>
      <c r="D37" s="98"/>
      <c r="E37" s="98"/>
      <c r="F37" s="99"/>
      <c r="G37" s="99"/>
      <c r="H37" s="99"/>
      <c r="I37" s="99"/>
      <c r="J37" s="98"/>
    </row>
    <row r="38" spans="1:10" ht="25.5" hidden="1" customHeight="1" x14ac:dyDescent="0.2">
      <c r="A38" s="96" t="s">
        <v>39</v>
      </c>
      <c r="B38" s="100" t="s">
        <v>18</v>
      </c>
      <c r="C38" s="101" t="s">
        <v>6</v>
      </c>
      <c r="D38" s="102"/>
      <c r="E38" s="102"/>
      <c r="F38" s="103" t="str">
        <f>B23</f>
        <v>Základ pro sníženou DPH</v>
      </c>
      <c r="G38" s="103" t="str">
        <f>B25</f>
        <v>Základ pro základní DPH</v>
      </c>
      <c r="H38" s="104" t="s">
        <v>19</v>
      </c>
      <c r="I38" s="105" t="s">
        <v>1</v>
      </c>
      <c r="J38" s="106" t="s">
        <v>0</v>
      </c>
    </row>
    <row r="39" spans="1:10" ht="25.5" hidden="1" customHeight="1" x14ac:dyDescent="0.2">
      <c r="A39" s="96">
        <v>1</v>
      </c>
      <c r="B39" s="107" t="s">
        <v>55</v>
      </c>
      <c r="C39" s="194"/>
      <c r="D39" s="195"/>
      <c r="E39" s="195"/>
      <c r="F39" s="108">
        <f>'01 01 Pol'!AE74</f>
        <v>0</v>
      </c>
      <c r="G39" s="109">
        <f>'01 01 Pol'!AF74</f>
        <v>0</v>
      </c>
      <c r="H39" s="110"/>
      <c r="I39" s="111">
        <f>F39+G39+H39</f>
        <v>0</v>
      </c>
      <c r="J39" s="112" t="str">
        <f>IF(CenaCelkemVypocet=0,"",I39/CenaCelkemVypocet*100)</f>
        <v/>
      </c>
    </row>
    <row r="40" spans="1:10" ht="25.5" hidden="1" customHeight="1" x14ac:dyDescent="0.2">
      <c r="A40" s="96">
        <v>2</v>
      </c>
      <c r="B40" s="113" t="s">
        <v>41</v>
      </c>
      <c r="C40" s="196" t="s">
        <v>43</v>
      </c>
      <c r="D40" s="197"/>
      <c r="E40" s="197"/>
      <c r="F40" s="114">
        <f>'01 01 Pol'!AE74</f>
        <v>0</v>
      </c>
      <c r="G40" s="115">
        <f>'01 01 Pol'!AF74</f>
        <v>0</v>
      </c>
      <c r="H40" s="115"/>
      <c r="I40" s="116">
        <f>F40+G40+H40</f>
        <v>0</v>
      </c>
      <c r="J40" s="117" t="str">
        <f>IF(CenaCelkemVypocet=0,"",I40/CenaCelkemVypocet*100)</f>
        <v/>
      </c>
    </row>
    <row r="41" spans="1:10" ht="25.5" hidden="1" customHeight="1" x14ac:dyDescent="0.2">
      <c r="A41" s="96">
        <v>3</v>
      </c>
      <c r="B41" s="118" t="s">
        <v>41</v>
      </c>
      <c r="C41" s="194" t="s">
        <v>42</v>
      </c>
      <c r="D41" s="195"/>
      <c r="E41" s="195"/>
      <c r="F41" s="119">
        <f>'01 01 Pol'!AE74</f>
        <v>0</v>
      </c>
      <c r="G41" s="110">
        <f>'01 01 Pol'!AF74</f>
        <v>0</v>
      </c>
      <c r="H41" s="110"/>
      <c r="I41" s="111">
        <f>F41+G41+H41</f>
        <v>0</v>
      </c>
      <c r="J41" s="112" t="str">
        <f>IF(CenaCelkemVypocet=0,"",I41/CenaCelkemVypocet*100)</f>
        <v/>
      </c>
    </row>
    <row r="42" spans="1:10" ht="25.5" hidden="1" customHeight="1" x14ac:dyDescent="0.2">
      <c r="A42" s="96"/>
      <c r="B42" s="198" t="s">
        <v>56</v>
      </c>
      <c r="C42" s="199"/>
      <c r="D42" s="199"/>
      <c r="E42" s="199"/>
      <c r="F42" s="120">
        <f>SUMIF(A39:A41,"=1",F39:F41)</f>
        <v>0</v>
      </c>
      <c r="G42" s="121">
        <f>SUMIF(A39:A41,"=1",G39:G41)</f>
        <v>0</v>
      </c>
      <c r="H42" s="121">
        <f>SUMIF(A39:A41,"=1",H39:H41)</f>
        <v>0</v>
      </c>
      <c r="I42" s="122">
        <f>SUMIF(A39:A41,"=1",I39:I41)</f>
        <v>0</v>
      </c>
      <c r="J42" s="123">
        <f>SUMIF(A39:A41,"=1",J39:J41)</f>
        <v>0</v>
      </c>
    </row>
    <row r="46" spans="1:10" ht="15.75" x14ac:dyDescent="0.25">
      <c r="B46" s="131" t="s">
        <v>58</v>
      </c>
    </row>
    <row r="48" spans="1:10" ht="25.5" customHeight="1" x14ac:dyDescent="0.2">
      <c r="A48" s="132"/>
      <c r="B48" s="135" t="s">
        <v>18</v>
      </c>
      <c r="C48" s="135" t="s">
        <v>6</v>
      </c>
      <c r="D48" s="136"/>
      <c r="E48" s="136"/>
      <c r="F48" s="137" t="s">
        <v>59</v>
      </c>
      <c r="G48" s="137"/>
      <c r="H48" s="137"/>
      <c r="I48" s="137" t="s">
        <v>31</v>
      </c>
      <c r="J48" s="137" t="s">
        <v>0</v>
      </c>
    </row>
    <row r="49" spans="1:10" ht="25.5" customHeight="1" x14ac:dyDescent="0.2">
      <c r="A49" s="133"/>
      <c r="B49" s="138" t="s">
        <v>60</v>
      </c>
      <c r="C49" s="192" t="s">
        <v>61</v>
      </c>
      <c r="D49" s="193"/>
      <c r="E49" s="193"/>
      <c r="F49" s="145" t="s">
        <v>26</v>
      </c>
      <c r="G49" s="139"/>
      <c r="H49" s="139"/>
      <c r="I49" s="139">
        <f>'01 01 Pol'!G8</f>
        <v>0</v>
      </c>
      <c r="J49" s="143" t="str">
        <f>IF(I58=0,"",I49/I58*100)</f>
        <v/>
      </c>
    </row>
    <row r="50" spans="1:10" ht="25.5" customHeight="1" x14ac:dyDescent="0.2">
      <c r="A50" s="133"/>
      <c r="B50" s="138" t="s">
        <v>62</v>
      </c>
      <c r="C50" s="192" t="s">
        <v>63</v>
      </c>
      <c r="D50" s="193"/>
      <c r="E50" s="193"/>
      <c r="F50" s="145" t="s">
        <v>26</v>
      </c>
      <c r="G50" s="139"/>
      <c r="H50" s="139"/>
      <c r="I50" s="139">
        <f>'01 01 Pol'!G10</f>
        <v>0</v>
      </c>
      <c r="J50" s="143" t="str">
        <f>IF(I58=0,"",I50/I58*100)</f>
        <v/>
      </c>
    </row>
    <row r="51" spans="1:10" ht="25.5" customHeight="1" x14ac:dyDescent="0.2">
      <c r="A51" s="133"/>
      <c r="B51" s="138" t="s">
        <v>64</v>
      </c>
      <c r="C51" s="192" t="s">
        <v>65</v>
      </c>
      <c r="D51" s="193"/>
      <c r="E51" s="193"/>
      <c r="F51" s="145" t="s">
        <v>26</v>
      </c>
      <c r="G51" s="139"/>
      <c r="H51" s="139"/>
      <c r="I51" s="139">
        <f>'01 01 Pol'!G12</f>
        <v>0</v>
      </c>
      <c r="J51" s="143" t="str">
        <f>IF(I58=0,"",I51/I58*100)</f>
        <v/>
      </c>
    </row>
    <row r="52" spans="1:10" ht="25.5" customHeight="1" x14ac:dyDescent="0.2">
      <c r="A52" s="133"/>
      <c r="B52" s="138" t="s">
        <v>66</v>
      </c>
      <c r="C52" s="192" t="s">
        <v>67</v>
      </c>
      <c r="D52" s="193"/>
      <c r="E52" s="193"/>
      <c r="F52" s="145" t="s">
        <v>27</v>
      </c>
      <c r="G52" s="139"/>
      <c r="H52" s="139"/>
      <c r="I52" s="139">
        <f>'01 01 Pol'!G20</f>
        <v>0</v>
      </c>
      <c r="J52" s="143" t="str">
        <f>IF(I58=0,"",I52/I58*100)</f>
        <v/>
      </c>
    </row>
    <row r="53" spans="1:10" ht="25.5" customHeight="1" x14ac:dyDescent="0.2">
      <c r="A53" s="133"/>
      <c r="B53" s="138" t="s">
        <v>68</v>
      </c>
      <c r="C53" s="192" t="s">
        <v>69</v>
      </c>
      <c r="D53" s="193"/>
      <c r="E53" s="193"/>
      <c r="F53" s="145" t="s">
        <v>27</v>
      </c>
      <c r="G53" s="139"/>
      <c r="H53" s="139"/>
      <c r="I53" s="139">
        <f>'01 01 Pol'!G51</f>
        <v>0</v>
      </c>
      <c r="J53" s="143" t="str">
        <f>IF(I58=0,"",I53/I58*100)</f>
        <v/>
      </c>
    </row>
    <row r="54" spans="1:10" ht="25.5" customHeight="1" x14ac:dyDescent="0.2">
      <c r="A54" s="133"/>
      <c r="B54" s="138" t="s">
        <v>70</v>
      </c>
      <c r="C54" s="192" t="s">
        <v>71</v>
      </c>
      <c r="D54" s="193"/>
      <c r="E54" s="193"/>
      <c r="F54" s="145" t="s">
        <v>27</v>
      </c>
      <c r="G54" s="139"/>
      <c r="H54" s="139"/>
      <c r="I54" s="139">
        <f>'01 01 Pol'!G59</f>
        <v>0</v>
      </c>
      <c r="J54" s="143" t="str">
        <f>IF(I58=0,"",I54/I58*100)</f>
        <v/>
      </c>
    </row>
    <row r="55" spans="1:10" ht="25.5" customHeight="1" x14ac:dyDescent="0.2">
      <c r="A55" s="133"/>
      <c r="B55" s="138" t="s">
        <v>72</v>
      </c>
      <c r="C55" s="192" t="s">
        <v>73</v>
      </c>
      <c r="D55" s="193"/>
      <c r="E55" s="193"/>
      <c r="F55" s="145" t="s">
        <v>27</v>
      </c>
      <c r="G55" s="139"/>
      <c r="H55" s="139"/>
      <c r="I55" s="139">
        <f>'01 01 Pol'!G61</f>
        <v>0</v>
      </c>
      <c r="J55" s="143" t="str">
        <f>IF(I58=0,"",I55/I58*100)</f>
        <v/>
      </c>
    </row>
    <row r="56" spans="1:10" ht="25.5" customHeight="1" x14ac:dyDescent="0.2">
      <c r="A56" s="133"/>
      <c r="B56" s="138" t="s">
        <v>74</v>
      </c>
      <c r="C56" s="192" t="s">
        <v>75</v>
      </c>
      <c r="D56" s="193"/>
      <c r="E56" s="193"/>
      <c r="F56" s="145" t="s">
        <v>27</v>
      </c>
      <c r="G56" s="139"/>
      <c r="H56" s="139"/>
      <c r="I56" s="139">
        <f>'01 01 Pol'!G69</f>
        <v>0</v>
      </c>
      <c r="J56" s="143" t="str">
        <f>IF(I58=0,"",I56/I58*100)</f>
        <v/>
      </c>
    </row>
    <row r="57" spans="1:10" ht="25.5" customHeight="1" x14ac:dyDescent="0.2">
      <c r="A57" s="133"/>
      <c r="B57" s="138" t="s">
        <v>76</v>
      </c>
      <c r="C57" s="192" t="s">
        <v>29</v>
      </c>
      <c r="D57" s="193"/>
      <c r="E57" s="193"/>
      <c r="F57" s="145" t="s">
        <v>76</v>
      </c>
      <c r="G57" s="139"/>
      <c r="H57" s="139"/>
      <c r="I57" s="139">
        <f>'01 01 Pol'!G71</f>
        <v>0</v>
      </c>
      <c r="J57" s="143" t="str">
        <f>IF(I58=0,"",I57/I58*100)</f>
        <v/>
      </c>
    </row>
    <row r="58" spans="1:10" ht="25.5" customHeight="1" x14ac:dyDescent="0.2">
      <c r="A58" s="134"/>
      <c r="B58" s="140" t="s">
        <v>1</v>
      </c>
      <c r="C58" s="140"/>
      <c r="D58" s="141"/>
      <c r="E58" s="141"/>
      <c r="F58" s="146"/>
      <c r="G58" s="142"/>
      <c r="H58" s="142"/>
      <c r="I58" s="142">
        <f>SUM(I49:I57)</f>
        <v>0</v>
      </c>
      <c r="J58" s="144">
        <f>SUM(J49:J57)</f>
        <v>0</v>
      </c>
    </row>
    <row r="59" spans="1:10" x14ac:dyDescent="0.2">
      <c r="F59" s="94"/>
      <c r="G59" s="93"/>
      <c r="H59" s="94"/>
      <c r="I59" s="93"/>
      <c r="J59" s="95"/>
    </row>
    <row r="60" spans="1:10" x14ac:dyDescent="0.2">
      <c r="F60" s="94"/>
      <c r="G60" s="93"/>
      <c r="H60" s="94"/>
      <c r="I60" s="93"/>
      <c r="J60" s="95"/>
    </row>
    <row r="61" spans="1:10" x14ac:dyDescent="0.2">
      <c r="F61" s="94"/>
      <c r="G61" s="93"/>
      <c r="H61" s="94"/>
      <c r="I61" s="93"/>
      <c r="J61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5:E55"/>
    <mergeCell ref="C56:E56"/>
    <mergeCell ref="C57:E57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4" t="s">
        <v>7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77" t="s">
        <v>8</v>
      </c>
      <c r="B2" s="76"/>
      <c r="C2" s="236"/>
      <c r="D2" s="236"/>
      <c r="E2" s="236"/>
      <c r="F2" s="236"/>
      <c r="G2" s="237"/>
    </row>
    <row r="3" spans="1:7" ht="24.95" customHeight="1" x14ac:dyDescent="0.2">
      <c r="A3" s="77" t="s">
        <v>9</v>
      </c>
      <c r="B3" s="76"/>
      <c r="C3" s="236"/>
      <c r="D3" s="236"/>
      <c r="E3" s="236"/>
      <c r="F3" s="236"/>
      <c r="G3" s="237"/>
    </row>
    <row r="4" spans="1:7" ht="24.95" customHeight="1" x14ac:dyDescent="0.2">
      <c r="A4" s="77" t="s">
        <v>10</v>
      </c>
      <c r="B4" s="76"/>
      <c r="C4" s="236"/>
      <c r="D4" s="236"/>
      <c r="E4" s="236"/>
      <c r="F4" s="236"/>
      <c r="G4" s="237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7" activePane="bottomLeft" state="frozen"/>
      <selection pane="bottomLeft" activeCell="E41" sqref="E41"/>
    </sheetView>
  </sheetViews>
  <sheetFormatPr defaultRowHeight="12.75" outlineLevelRow="1" x14ac:dyDescent="0.2"/>
  <cols>
    <col min="1" max="1" width="3.42578125" customWidth="1"/>
    <col min="2" max="2" width="12.5703125" style="92" customWidth="1"/>
    <col min="3" max="3" width="38.28515625" style="9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8" t="s">
        <v>7</v>
      </c>
      <c r="B1" s="238"/>
      <c r="C1" s="238"/>
      <c r="D1" s="238"/>
      <c r="E1" s="238"/>
      <c r="F1" s="238"/>
      <c r="G1" s="238"/>
      <c r="AG1" t="s">
        <v>78</v>
      </c>
    </row>
    <row r="2" spans="1:60" ht="24.95" customHeight="1" x14ac:dyDescent="0.2">
      <c r="A2" s="149" t="s">
        <v>8</v>
      </c>
      <c r="B2" s="76" t="s">
        <v>47</v>
      </c>
      <c r="C2" s="239" t="s">
        <v>48</v>
      </c>
      <c r="D2" s="240"/>
      <c r="E2" s="240"/>
      <c r="F2" s="240"/>
      <c r="G2" s="241"/>
      <c r="AG2" t="s">
        <v>79</v>
      </c>
    </row>
    <row r="3" spans="1:60" ht="24.95" customHeight="1" x14ac:dyDescent="0.2">
      <c r="A3" s="149" t="s">
        <v>9</v>
      </c>
      <c r="B3" s="76" t="s">
        <v>41</v>
      </c>
      <c r="C3" s="239" t="s">
        <v>237</v>
      </c>
      <c r="D3" s="240"/>
      <c r="E3" s="240"/>
      <c r="F3" s="240"/>
      <c r="G3" s="241"/>
      <c r="AC3" s="92" t="s">
        <v>79</v>
      </c>
      <c r="AG3" t="s">
        <v>80</v>
      </c>
    </row>
    <row r="4" spans="1:60" ht="24.95" customHeight="1" x14ac:dyDescent="0.2">
      <c r="A4" s="150" t="s">
        <v>10</v>
      </c>
      <c r="B4" s="151" t="s">
        <v>41</v>
      </c>
      <c r="C4" s="242" t="s">
        <v>238</v>
      </c>
      <c r="D4" s="243"/>
      <c r="E4" s="243"/>
      <c r="F4" s="243"/>
      <c r="G4" s="244"/>
      <c r="AG4" t="s">
        <v>81</v>
      </c>
    </row>
    <row r="5" spans="1:60" x14ac:dyDescent="0.2">
      <c r="D5" s="148"/>
    </row>
    <row r="6" spans="1:60" ht="38.25" x14ac:dyDescent="0.2">
      <c r="A6" s="153" t="s">
        <v>82</v>
      </c>
      <c r="B6" s="155" t="s">
        <v>83</v>
      </c>
      <c r="C6" s="155" t="s">
        <v>84</v>
      </c>
      <c r="D6" s="154" t="s">
        <v>85</v>
      </c>
      <c r="E6" s="153" t="s">
        <v>86</v>
      </c>
      <c r="F6" s="152" t="s">
        <v>87</v>
      </c>
      <c r="G6" s="153" t="s">
        <v>31</v>
      </c>
      <c r="H6" s="156" t="s">
        <v>32</v>
      </c>
      <c r="I6" s="156" t="s">
        <v>88</v>
      </c>
      <c r="J6" s="156" t="s">
        <v>33</v>
      </c>
      <c r="K6" s="156" t="s">
        <v>89</v>
      </c>
      <c r="L6" s="156" t="s">
        <v>90</v>
      </c>
      <c r="M6" s="156" t="s">
        <v>91</v>
      </c>
      <c r="N6" s="156" t="s">
        <v>92</v>
      </c>
      <c r="O6" s="156" t="s">
        <v>93</v>
      </c>
      <c r="P6" s="156" t="s">
        <v>94</v>
      </c>
      <c r="Q6" s="156" t="s">
        <v>95</v>
      </c>
      <c r="R6" s="156" t="s">
        <v>96</v>
      </c>
      <c r="S6" s="156" t="s">
        <v>97</v>
      </c>
      <c r="T6" s="156" t="s">
        <v>98</v>
      </c>
      <c r="U6" s="156" t="s">
        <v>99</v>
      </c>
      <c r="V6" s="156" t="s">
        <v>100</v>
      </c>
      <c r="W6" s="156" t="s">
        <v>101</v>
      </c>
    </row>
    <row r="7" spans="1:60" hidden="1" x14ac:dyDescent="0.2">
      <c r="A7" s="5"/>
      <c r="B7" s="6"/>
      <c r="C7" s="6"/>
      <c r="D7" s="8"/>
      <c r="E7" s="158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</row>
    <row r="8" spans="1:60" x14ac:dyDescent="0.2">
      <c r="A8" s="167" t="s">
        <v>102</v>
      </c>
      <c r="B8" s="168" t="s">
        <v>60</v>
      </c>
      <c r="C8" s="186" t="s">
        <v>61</v>
      </c>
      <c r="D8" s="169"/>
      <c r="E8" s="170"/>
      <c r="F8" s="171"/>
      <c r="G8" s="172">
        <f>SUMIF(AG9:AG9,"&lt;&gt;NOR",G9:G9)</f>
        <v>0</v>
      </c>
      <c r="H8" s="166"/>
      <c r="I8" s="166">
        <f>SUM(I9:I9)</f>
        <v>0</v>
      </c>
      <c r="J8" s="166"/>
      <c r="K8" s="166">
        <f>SUM(K9:K9)</f>
        <v>4217.1000000000004</v>
      </c>
      <c r="L8" s="166"/>
      <c r="M8" s="166">
        <f>SUM(M9:M9)</f>
        <v>0</v>
      </c>
      <c r="N8" s="166"/>
      <c r="O8" s="166">
        <f>SUM(O9:O9)</f>
        <v>0</v>
      </c>
      <c r="P8" s="166"/>
      <c r="Q8" s="166">
        <f>SUM(Q9:Q9)</f>
        <v>0</v>
      </c>
      <c r="R8" s="166"/>
      <c r="S8" s="166"/>
      <c r="T8" s="166"/>
      <c r="U8" s="166"/>
      <c r="V8" s="166">
        <f>SUM(V9:V9)</f>
        <v>8</v>
      </c>
      <c r="W8" s="166"/>
      <c r="AG8" t="s">
        <v>103</v>
      </c>
    </row>
    <row r="9" spans="1:60" outlineLevel="1" x14ac:dyDescent="0.2">
      <c r="A9" s="179">
        <v>1</v>
      </c>
      <c r="B9" s="180" t="s">
        <v>104</v>
      </c>
      <c r="C9" s="187" t="s">
        <v>105</v>
      </c>
      <c r="D9" s="181" t="s">
        <v>106</v>
      </c>
      <c r="E9" s="182">
        <v>1</v>
      </c>
      <c r="F9" s="183">
        <v>0</v>
      </c>
      <c r="G9" s="184">
        <f>ROUND(E9*F9,2)</f>
        <v>0</v>
      </c>
      <c r="H9" s="165">
        <v>0</v>
      </c>
      <c r="I9" s="164">
        <f>ROUND(E9*H9,2)</f>
        <v>0</v>
      </c>
      <c r="J9" s="165">
        <v>4217.1000000000004</v>
      </c>
      <c r="K9" s="164">
        <f>ROUND(E9*J9,2)</f>
        <v>4217.1000000000004</v>
      </c>
      <c r="L9" s="164">
        <v>21</v>
      </c>
      <c r="M9" s="164">
        <f>G9*(1+L9/100)</f>
        <v>0</v>
      </c>
      <c r="N9" s="164">
        <v>0</v>
      </c>
      <c r="O9" s="164">
        <f>ROUND(E9*N9,2)</f>
        <v>0</v>
      </c>
      <c r="P9" s="164">
        <v>0</v>
      </c>
      <c r="Q9" s="164">
        <f>ROUND(E9*P9,2)</f>
        <v>0</v>
      </c>
      <c r="R9" s="164"/>
      <c r="S9" s="164" t="s">
        <v>107</v>
      </c>
      <c r="T9" s="164" t="s">
        <v>108</v>
      </c>
      <c r="U9" s="164">
        <v>8</v>
      </c>
      <c r="V9" s="164">
        <f>ROUND(E9*U9,2)</f>
        <v>8</v>
      </c>
      <c r="W9" s="164"/>
      <c r="X9" s="157"/>
      <c r="Y9" s="157"/>
      <c r="Z9" s="157"/>
      <c r="AA9" s="157"/>
      <c r="AB9" s="157"/>
      <c r="AC9" s="157"/>
      <c r="AD9" s="157"/>
      <c r="AE9" s="157"/>
      <c r="AF9" s="157"/>
      <c r="AG9" s="157" t="s">
        <v>109</v>
      </c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ht="25.5" x14ac:dyDescent="0.2">
      <c r="A10" s="167" t="s">
        <v>102</v>
      </c>
      <c r="B10" s="168" t="s">
        <v>62</v>
      </c>
      <c r="C10" s="186" t="s">
        <v>63</v>
      </c>
      <c r="D10" s="169"/>
      <c r="E10" s="170"/>
      <c r="F10" s="171"/>
      <c r="G10" s="172">
        <f>SUMIF(AG11:AG11,"&lt;&gt;NOR",G11:G11)</f>
        <v>0</v>
      </c>
      <c r="H10" s="166"/>
      <c r="I10" s="166">
        <f>SUM(I11:I11)</f>
        <v>0</v>
      </c>
      <c r="J10" s="166"/>
      <c r="K10" s="166">
        <f>SUM(K11:K11)</f>
        <v>2010.69</v>
      </c>
      <c r="L10" s="166"/>
      <c r="M10" s="166">
        <f>SUM(M11:M11)</f>
        <v>0</v>
      </c>
      <c r="N10" s="166"/>
      <c r="O10" s="166">
        <f>SUM(O11:O11)</f>
        <v>0</v>
      </c>
      <c r="P10" s="166"/>
      <c r="Q10" s="166">
        <f>SUM(Q11:Q11)</f>
        <v>0</v>
      </c>
      <c r="R10" s="166"/>
      <c r="S10" s="166"/>
      <c r="T10" s="166"/>
      <c r="U10" s="166"/>
      <c r="V10" s="166">
        <f>SUM(V11:V11)</f>
        <v>5</v>
      </c>
      <c r="W10" s="166"/>
      <c r="AG10" t="s">
        <v>103</v>
      </c>
    </row>
    <row r="11" spans="1:60" outlineLevel="1" x14ac:dyDescent="0.2">
      <c r="A11" s="179">
        <v>2</v>
      </c>
      <c r="B11" s="180" t="s">
        <v>110</v>
      </c>
      <c r="C11" s="187" t="s">
        <v>111</v>
      </c>
      <c r="D11" s="181" t="s">
        <v>106</v>
      </c>
      <c r="E11" s="182">
        <v>1</v>
      </c>
      <c r="F11" s="183">
        <v>0</v>
      </c>
      <c r="G11" s="184">
        <f>ROUND(E11*F11,2)</f>
        <v>0</v>
      </c>
      <c r="H11" s="165">
        <v>0</v>
      </c>
      <c r="I11" s="164">
        <f>ROUND(E11*H11,2)</f>
        <v>0</v>
      </c>
      <c r="J11" s="165">
        <v>2010.69</v>
      </c>
      <c r="K11" s="164">
        <f>ROUND(E11*J11,2)</f>
        <v>2010.69</v>
      </c>
      <c r="L11" s="164">
        <v>21</v>
      </c>
      <c r="M11" s="164">
        <f>G11*(1+L11/100)</f>
        <v>0</v>
      </c>
      <c r="N11" s="164">
        <v>0</v>
      </c>
      <c r="O11" s="164">
        <f>ROUND(E11*N11,2)</f>
        <v>0</v>
      </c>
      <c r="P11" s="164">
        <v>0</v>
      </c>
      <c r="Q11" s="164">
        <f>ROUND(E11*P11,2)</f>
        <v>0</v>
      </c>
      <c r="R11" s="164"/>
      <c r="S11" s="164" t="s">
        <v>107</v>
      </c>
      <c r="T11" s="164" t="s">
        <v>108</v>
      </c>
      <c r="U11" s="164">
        <v>5</v>
      </c>
      <c r="V11" s="164">
        <f>ROUND(E11*U11,2)</f>
        <v>5</v>
      </c>
      <c r="W11" s="164"/>
      <c r="X11" s="157"/>
      <c r="Y11" s="157"/>
      <c r="Z11" s="157"/>
      <c r="AA11" s="157"/>
      <c r="AB11" s="157"/>
      <c r="AC11" s="157"/>
      <c r="AD11" s="157"/>
      <c r="AE11" s="157"/>
      <c r="AF11" s="157"/>
      <c r="AG11" s="157" t="s">
        <v>109</v>
      </c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x14ac:dyDescent="0.2">
      <c r="A12" s="167" t="s">
        <v>102</v>
      </c>
      <c r="B12" s="168" t="s">
        <v>64</v>
      </c>
      <c r="C12" s="186" t="s">
        <v>65</v>
      </c>
      <c r="D12" s="169"/>
      <c r="E12" s="170"/>
      <c r="F12" s="171"/>
      <c r="G12" s="172">
        <f>SUMIF(AG13:AG19,"&lt;&gt;NOR",G13:G19)</f>
        <v>0</v>
      </c>
      <c r="H12" s="166"/>
      <c r="I12" s="166">
        <f>SUM(I13:I19)</f>
        <v>0</v>
      </c>
      <c r="J12" s="166"/>
      <c r="K12" s="166">
        <f>SUM(K13:K19)</f>
        <v>8534.52</v>
      </c>
      <c r="L12" s="166"/>
      <c r="M12" s="166">
        <f>SUM(M13:M19)</f>
        <v>0</v>
      </c>
      <c r="N12" s="166"/>
      <c r="O12" s="166">
        <f>SUM(O13:O19)</f>
        <v>0</v>
      </c>
      <c r="P12" s="166"/>
      <c r="Q12" s="166">
        <f>SUM(Q13:Q19)</f>
        <v>1.19</v>
      </c>
      <c r="R12" s="166"/>
      <c r="S12" s="166"/>
      <c r="T12" s="166"/>
      <c r="U12" s="166"/>
      <c r="V12" s="166">
        <f>SUM(V13:V19)</f>
        <v>16</v>
      </c>
      <c r="W12" s="166"/>
      <c r="AG12" t="s">
        <v>103</v>
      </c>
    </row>
    <row r="13" spans="1:60" outlineLevel="1" x14ac:dyDescent="0.2">
      <c r="A13" s="179">
        <v>3</v>
      </c>
      <c r="B13" s="180" t="s">
        <v>112</v>
      </c>
      <c r="C13" s="187" t="s">
        <v>113</v>
      </c>
      <c r="D13" s="181" t="s">
        <v>114</v>
      </c>
      <c r="E13" s="182">
        <v>17.509</v>
      </c>
      <c r="F13" s="183">
        <v>0</v>
      </c>
      <c r="G13" s="184">
        <f t="shared" ref="G13:G19" si="0">ROUND(E13*F13,2)</f>
        <v>0</v>
      </c>
      <c r="H13" s="165">
        <v>0</v>
      </c>
      <c r="I13" s="164">
        <f t="shared" ref="I13:I19" si="1">ROUND(E13*H13,2)</f>
        <v>0</v>
      </c>
      <c r="J13" s="165">
        <v>203.18</v>
      </c>
      <c r="K13" s="164">
        <f t="shared" ref="K13:K19" si="2">ROUND(E13*J13,2)</f>
        <v>3557.48</v>
      </c>
      <c r="L13" s="164">
        <v>21</v>
      </c>
      <c r="M13" s="164">
        <f t="shared" ref="M13:M19" si="3">G13*(1+L13/100)</f>
        <v>0</v>
      </c>
      <c r="N13" s="164">
        <v>0</v>
      </c>
      <c r="O13" s="164">
        <f t="shared" ref="O13:O19" si="4">ROUND(E13*N13,2)</f>
        <v>0</v>
      </c>
      <c r="P13" s="164">
        <v>6.8000000000000005E-2</v>
      </c>
      <c r="Q13" s="164">
        <f t="shared" ref="Q13:Q19" si="5">ROUND(E13*P13,2)</f>
        <v>1.19</v>
      </c>
      <c r="R13" s="164"/>
      <c r="S13" s="164" t="s">
        <v>115</v>
      </c>
      <c r="T13" s="164" t="s">
        <v>108</v>
      </c>
      <c r="U13" s="164">
        <v>0.50526000000000004</v>
      </c>
      <c r="V13" s="164">
        <f t="shared" ref="V13:V19" si="6">ROUND(E13*U13,2)</f>
        <v>8.85</v>
      </c>
      <c r="W13" s="164"/>
      <c r="X13" s="157"/>
      <c r="Y13" s="157"/>
      <c r="Z13" s="157"/>
      <c r="AA13" s="157"/>
      <c r="AB13" s="157"/>
      <c r="AC13" s="157"/>
      <c r="AD13" s="157"/>
      <c r="AE13" s="157"/>
      <c r="AF13" s="157"/>
      <c r="AG13" s="157" t="s">
        <v>109</v>
      </c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outlineLevel="1" x14ac:dyDescent="0.2">
      <c r="A14" s="179">
        <v>4</v>
      </c>
      <c r="B14" s="180" t="s">
        <v>116</v>
      </c>
      <c r="C14" s="187" t="s">
        <v>117</v>
      </c>
      <c r="D14" s="181" t="s">
        <v>118</v>
      </c>
      <c r="E14" s="182">
        <v>1.1906099999999999</v>
      </c>
      <c r="F14" s="183">
        <v>0</v>
      </c>
      <c r="G14" s="184">
        <f t="shared" si="0"/>
        <v>0</v>
      </c>
      <c r="H14" s="165">
        <v>0</v>
      </c>
      <c r="I14" s="164">
        <f t="shared" si="1"/>
        <v>0</v>
      </c>
      <c r="J14" s="165">
        <v>850.41</v>
      </c>
      <c r="K14" s="164">
        <f t="shared" si="2"/>
        <v>1012.51</v>
      </c>
      <c r="L14" s="164">
        <v>21</v>
      </c>
      <c r="M14" s="164">
        <f t="shared" si="3"/>
        <v>0</v>
      </c>
      <c r="N14" s="164">
        <v>0</v>
      </c>
      <c r="O14" s="164">
        <f t="shared" si="4"/>
        <v>0</v>
      </c>
      <c r="P14" s="164">
        <v>0</v>
      </c>
      <c r="Q14" s="164">
        <f t="shared" si="5"/>
        <v>0</v>
      </c>
      <c r="R14" s="164"/>
      <c r="S14" s="164" t="s">
        <v>115</v>
      </c>
      <c r="T14" s="164" t="s">
        <v>108</v>
      </c>
      <c r="U14" s="164">
        <v>2.1147300000000002</v>
      </c>
      <c r="V14" s="164">
        <f t="shared" si="6"/>
        <v>2.52</v>
      </c>
      <c r="W14" s="164"/>
      <c r="X14" s="157"/>
      <c r="Y14" s="157"/>
      <c r="Z14" s="157"/>
      <c r="AA14" s="157"/>
      <c r="AB14" s="157"/>
      <c r="AC14" s="157"/>
      <c r="AD14" s="157"/>
      <c r="AE14" s="157"/>
      <c r="AF14" s="157"/>
      <c r="AG14" s="157" t="s">
        <v>119</v>
      </c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outlineLevel="1" x14ac:dyDescent="0.2">
      <c r="A15" s="179">
        <v>5</v>
      </c>
      <c r="B15" s="180" t="s">
        <v>120</v>
      </c>
      <c r="C15" s="187" t="s">
        <v>121</v>
      </c>
      <c r="D15" s="181" t="s">
        <v>118</v>
      </c>
      <c r="E15" s="182">
        <v>2.3812199999999999</v>
      </c>
      <c r="F15" s="183">
        <v>0</v>
      </c>
      <c r="G15" s="184">
        <f t="shared" si="0"/>
        <v>0</v>
      </c>
      <c r="H15" s="165">
        <v>0</v>
      </c>
      <c r="I15" s="164">
        <f t="shared" si="1"/>
        <v>0</v>
      </c>
      <c r="J15" s="165">
        <v>405.95</v>
      </c>
      <c r="K15" s="164">
        <f t="shared" si="2"/>
        <v>966.66</v>
      </c>
      <c r="L15" s="164">
        <v>21</v>
      </c>
      <c r="M15" s="164">
        <f t="shared" si="3"/>
        <v>0</v>
      </c>
      <c r="N15" s="164">
        <v>0</v>
      </c>
      <c r="O15" s="164">
        <f t="shared" si="4"/>
        <v>0</v>
      </c>
      <c r="P15" s="164">
        <v>0</v>
      </c>
      <c r="Q15" s="164">
        <f t="shared" si="5"/>
        <v>0</v>
      </c>
      <c r="R15" s="164"/>
      <c r="S15" s="164" t="s">
        <v>115</v>
      </c>
      <c r="T15" s="164" t="s">
        <v>108</v>
      </c>
      <c r="U15" s="164">
        <v>1.0094700000000001</v>
      </c>
      <c r="V15" s="164">
        <f t="shared" si="6"/>
        <v>2.4</v>
      </c>
      <c r="W15" s="164"/>
      <c r="X15" s="157"/>
      <c r="Y15" s="157"/>
      <c r="Z15" s="157"/>
      <c r="AA15" s="157"/>
      <c r="AB15" s="157"/>
      <c r="AC15" s="157"/>
      <c r="AD15" s="157"/>
      <c r="AE15" s="157"/>
      <c r="AF15" s="157"/>
      <c r="AG15" s="157" t="s">
        <v>119</v>
      </c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</row>
    <row r="16" spans="1:60" outlineLevel="1" x14ac:dyDescent="0.2">
      <c r="A16" s="179">
        <v>6</v>
      </c>
      <c r="B16" s="180" t="s">
        <v>122</v>
      </c>
      <c r="C16" s="187" t="s">
        <v>123</v>
      </c>
      <c r="D16" s="181" t="s">
        <v>118</v>
      </c>
      <c r="E16" s="182">
        <v>1.1906099999999999</v>
      </c>
      <c r="F16" s="183">
        <v>0</v>
      </c>
      <c r="G16" s="184">
        <f t="shared" si="0"/>
        <v>0</v>
      </c>
      <c r="H16" s="165">
        <v>0</v>
      </c>
      <c r="I16" s="164">
        <f t="shared" si="1"/>
        <v>0</v>
      </c>
      <c r="J16" s="165">
        <v>398.75</v>
      </c>
      <c r="K16" s="164">
        <f t="shared" si="2"/>
        <v>474.76</v>
      </c>
      <c r="L16" s="164">
        <v>21</v>
      </c>
      <c r="M16" s="164">
        <f t="shared" si="3"/>
        <v>0</v>
      </c>
      <c r="N16" s="164">
        <v>0</v>
      </c>
      <c r="O16" s="164">
        <f t="shared" si="4"/>
        <v>0</v>
      </c>
      <c r="P16" s="164">
        <v>0</v>
      </c>
      <c r="Q16" s="164">
        <f t="shared" si="5"/>
        <v>0</v>
      </c>
      <c r="R16" s="164"/>
      <c r="S16" s="164" t="s">
        <v>115</v>
      </c>
      <c r="T16" s="164" t="s">
        <v>108</v>
      </c>
      <c r="U16" s="164">
        <v>0.99158000000000002</v>
      </c>
      <c r="V16" s="164">
        <f t="shared" si="6"/>
        <v>1.18</v>
      </c>
      <c r="W16" s="164"/>
      <c r="X16" s="157"/>
      <c r="Y16" s="157"/>
      <c r="Z16" s="157"/>
      <c r="AA16" s="157"/>
      <c r="AB16" s="157"/>
      <c r="AC16" s="157"/>
      <c r="AD16" s="157"/>
      <c r="AE16" s="157"/>
      <c r="AF16" s="157"/>
      <c r="AG16" s="157" t="s">
        <v>119</v>
      </c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outlineLevel="1" x14ac:dyDescent="0.2">
      <c r="A17" s="179">
        <v>7</v>
      </c>
      <c r="B17" s="180" t="s">
        <v>124</v>
      </c>
      <c r="C17" s="187" t="s">
        <v>125</v>
      </c>
      <c r="D17" s="181" t="s">
        <v>118</v>
      </c>
      <c r="E17" s="182">
        <v>9.5249000000000006</v>
      </c>
      <c r="F17" s="183">
        <v>0</v>
      </c>
      <c r="G17" s="184">
        <f t="shared" si="0"/>
        <v>0</v>
      </c>
      <c r="H17" s="165">
        <v>0</v>
      </c>
      <c r="I17" s="164">
        <f t="shared" si="1"/>
        <v>0</v>
      </c>
      <c r="J17" s="165">
        <v>44.45</v>
      </c>
      <c r="K17" s="164">
        <f t="shared" si="2"/>
        <v>423.38</v>
      </c>
      <c r="L17" s="164">
        <v>21</v>
      </c>
      <c r="M17" s="164">
        <f t="shared" si="3"/>
        <v>0</v>
      </c>
      <c r="N17" s="164">
        <v>0</v>
      </c>
      <c r="O17" s="164">
        <f t="shared" si="4"/>
        <v>0</v>
      </c>
      <c r="P17" s="164">
        <v>0</v>
      </c>
      <c r="Q17" s="164">
        <f t="shared" si="5"/>
        <v>0</v>
      </c>
      <c r="R17" s="164"/>
      <c r="S17" s="164" t="s">
        <v>115</v>
      </c>
      <c r="T17" s="164" t="s">
        <v>108</v>
      </c>
      <c r="U17" s="164">
        <v>0.11053</v>
      </c>
      <c r="V17" s="164">
        <f t="shared" si="6"/>
        <v>1.05</v>
      </c>
      <c r="W17" s="164"/>
      <c r="X17" s="157"/>
      <c r="Y17" s="157"/>
      <c r="Z17" s="157"/>
      <c r="AA17" s="157"/>
      <c r="AB17" s="157"/>
      <c r="AC17" s="157"/>
      <c r="AD17" s="157"/>
      <c r="AE17" s="157"/>
      <c r="AF17" s="157"/>
      <c r="AG17" s="157" t="s">
        <v>119</v>
      </c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outlineLevel="1" x14ac:dyDescent="0.2">
      <c r="A18" s="179">
        <v>8</v>
      </c>
      <c r="B18" s="180" t="s">
        <v>126</v>
      </c>
      <c r="C18" s="187" t="s">
        <v>127</v>
      </c>
      <c r="D18" s="181" t="s">
        <v>128</v>
      </c>
      <c r="E18" s="182">
        <v>1</v>
      </c>
      <c r="F18" s="183">
        <v>0</v>
      </c>
      <c r="G18" s="184">
        <f t="shared" si="0"/>
        <v>0</v>
      </c>
      <c r="H18" s="165">
        <v>0</v>
      </c>
      <c r="I18" s="164">
        <f t="shared" si="1"/>
        <v>0</v>
      </c>
      <c r="J18" s="165">
        <v>671</v>
      </c>
      <c r="K18" s="164">
        <f t="shared" si="2"/>
        <v>671</v>
      </c>
      <c r="L18" s="164">
        <v>21</v>
      </c>
      <c r="M18" s="164">
        <f t="shared" si="3"/>
        <v>0</v>
      </c>
      <c r="N18" s="164">
        <v>0</v>
      </c>
      <c r="O18" s="164">
        <f t="shared" si="4"/>
        <v>0</v>
      </c>
      <c r="P18" s="164">
        <v>0</v>
      </c>
      <c r="Q18" s="164">
        <f t="shared" si="5"/>
        <v>0</v>
      </c>
      <c r="R18" s="164"/>
      <c r="S18" s="164" t="s">
        <v>107</v>
      </c>
      <c r="T18" s="164" t="s">
        <v>108</v>
      </c>
      <c r="U18" s="164">
        <v>0</v>
      </c>
      <c r="V18" s="164">
        <f t="shared" si="6"/>
        <v>0</v>
      </c>
      <c r="W18" s="164"/>
      <c r="X18" s="157"/>
      <c r="Y18" s="157"/>
      <c r="Z18" s="157"/>
      <c r="AA18" s="157"/>
      <c r="AB18" s="157"/>
      <c r="AC18" s="157"/>
      <c r="AD18" s="157"/>
      <c r="AE18" s="157"/>
      <c r="AF18" s="157"/>
      <c r="AG18" s="157" t="s">
        <v>109</v>
      </c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outlineLevel="1" x14ac:dyDescent="0.2">
      <c r="A19" s="179">
        <v>9</v>
      </c>
      <c r="B19" s="180" t="s">
        <v>129</v>
      </c>
      <c r="C19" s="187" t="s">
        <v>130</v>
      </c>
      <c r="D19" s="181" t="s">
        <v>118</v>
      </c>
      <c r="E19" s="182">
        <v>1.1906099999999999</v>
      </c>
      <c r="F19" s="183">
        <v>0</v>
      </c>
      <c r="G19" s="184">
        <f t="shared" si="0"/>
        <v>0</v>
      </c>
      <c r="H19" s="165">
        <v>0</v>
      </c>
      <c r="I19" s="164">
        <f t="shared" si="1"/>
        <v>0</v>
      </c>
      <c r="J19" s="165">
        <v>1200</v>
      </c>
      <c r="K19" s="164">
        <f t="shared" si="2"/>
        <v>1428.73</v>
      </c>
      <c r="L19" s="164">
        <v>21</v>
      </c>
      <c r="M19" s="164">
        <f t="shared" si="3"/>
        <v>0</v>
      </c>
      <c r="N19" s="164">
        <v>0</v>
      </c>
      <c r="O19" s="164">
        <f t="shared" si="4"/>
        <v>0</v>
      </c>
      <c r="P19" s="164">
        <v>0</v>
      </c>
      <c r="Q19" s="164">
        <f t="shared" si="5"/>
        <v>0</v>
      </c>
      <c r="R19" s="164"/>
      <c r="S19" s="164" t="s">
        <v>107</v>
      </c>
      <c r="T19" s="164" t="s">
        <v>108</v>
      </c>
      <c r="U19" s="164">
        <v>0</v>
      </c>
      <c r="V19" s="164">
        <f t="shared" si="6"/>
        <v>0</v>
      </c>
      <c r="W19" s="164"/>
      <c r="X19" s="157"/>
      <c r="Y19" s="157"/>
      <c r="Z19" s="157"/>
      <c r="AA19" s="157"/>
      <c r="AB19" s="157"/>
      <c r="AC19" s="157"/>
      <c r="AD19" s="157"/>
      <c r="AE19" s="157"/>
      <c r="AF19" s="157"/>
      <c r="AG19" s="157" t="s">
        <v>119</v>
      </c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x14ac:dyDescent="0.2">
      <c r="A20" s="167" t="s">
        <v>102</v>
      </c>
      <c r="B20" s="168" t="s">
        <v>66</v>
      </c>
      <c r="C20" s="186" t="s">
        <v>67</v>
      </c>
      <c r="D20" s="169"/>
      <c r="E20" s="170"/>
      <c r="F20" s="171"/>
      <c r="G20" s="172">
        <f>SUMIF(AG21:AG50,"&lt;&gt;NOR",G21:G50)</f>
        <v>0</v>
      </c>
      <c r="H20" s="166"/>
      <c r="I20" s="166">
        <f>SUM(I21:I50)</f>
        <v>0</v>
      </c>
      <c r="J20" s="166"/>
      <c r="K20" s="166">
        <f>SUM(K21:K50)</f>
        <v>239959</v>
      </c>
      <c r="L20" s="166"/>
      <c r="M20" s="166">
        <f>SUM(M21:M50)</f>
        <v>0</v>
      </c>
      <c r="N20" s="166"/>
      <c r="O20" s="166">
        <f>SUM(O21:O50)</f>
        <v>0</v>
      </c>
      <c r="P20" s="166"/>
      <c r="Q20" s="166">
        <f>SUM(Q21:Q50)</f>
        <v>0</v>
      </c>
      <c r="R20" s="166"/>
      <c r="S20" s="166"/>
      <c r="T20" s="166"/>
      <c r="U20" s="166"/>
      <c r="V20" s="166">
        <f>SUM(V21:V50)</f>
        <v>0</v>
      </c>
      <c r="W20" s="166"/>
      <c r="AG20" t="s">
        <v>103</v>
      </c>
    </row>
    <row r="21" spans="1:60" outlineLevel="1" x14ac:dyDescent="0.2">
      <c r="A21" s="179">
        <v>10</v>
      </c>
      <c r="B21" s="180" t="s">
        <v>131</v>
      </c>
      <c r="C21" s="187" t="s">
        <v>132</v>
      </c>
      <c r="D21" s="181" t="s">
        <v>133</v>
      </c>
      <c r="E21" s="182">
        <v>50</v>
      </c>
      <c r="F21" s="183">
        <v>0</v>
      </c>
      <c r="G21" s="184">
        <f t="shared" ref="G21:G50" si="7">ROUND(E21*F21,2)</f>
        <v>0</v>
      </c>
      <c r="H21" s="165">
        <v>0</v>
      </c>
      <c r="I21" s="164">
        <f t="shared" ref="I21:I50" si="8">ROUND(E21*H21,2)</f>
        <v>0</v>
      </c>
      <c r="J21" s="165">
        <v>339.25</v>
      </c>
      <c r="K21" s="164">
        <f t="shared" ref="K21:K50" si="9">ROUND(E21*J21,2)</f>
        <v>16962.5</v>
      </c>
      <c r="L21" s="164">
        <v>21</v>
      </c>
      <c r="M21" s="164">
        <f t="shared" ref="M21:M50" si="10">G21*(1+L21/100)</f>
        <v>0</v>
      </c>
      <c r="N21" s="164">
        <v>0</v>
      </c>
      <c r="O21" s="164">
        <f t="shared" ref="O21:O50" si="11">ROUND(E21*N21,2)</f>
        <v>0</v>
      </c>
      <c r="P21" s="164">
        <v>0</v>
      </c>
      <c r="Q21" s="164">
        <f t="shared" ref="Q21:Q50" si="12">ROUND(E21*P21,2)</f>
        <v>0</v>
      </c>
      <c r="R21" s="164"/>
      <c r="S21" s="164" t="s">
        <v>107</v>
      </c>
      <c r="T21" s="164" t="s">
        <v>108</v>
      </c>
      <c r="U21" s="164">
        <v>0</v>
      </c>
      <c r="V21" s="164">
        <f t="shared" ref="V21:V50" si="13">ROUND(E21*U21,2)</f>
        <v>0</v>
      </c>
      <c r="W21" s="164" t="s">
        <v>134</v>
      </c>
      <c r="X21" s="157"/>
      <c r="Y21" s="157"/>
      <c r="Z21" s="157"/>
      <c r="AA21" s="157"/>
      <c r="AB21" s="157"/>
      <c r="AC21" s="157"/>
      <c r="AD21" s="157"/>
      <c r="AE21" s="157"/>
      <c r="AF21" s="157"/>
      <c r="AG21" s="157" t="s">
        <v>109</v>
      </c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</row>
    <row r="22" spans="1:60" outlineLevel="1" x14ac:dyDescent="0.2">
      <c r="A22" s="179">
        <v>11</v>
      </c>
      <c r="B22" s="180" t="s">
        <v>135</v>
      </c>
      <c r="C22" s="187" t="s">
        <v>136</v>
      </c>
      <c r="D22" s="181" t="s">
        <v>133</v>
      </c>
      <c r="E22" s="182">
        <v>18</v>
      </c>
      <c r="F22" s="183">
        <v>0</v>
      </c>
      <c r="G22" s="184">
        <f t="shared" si="7"/>
        <v>0</v>
      </c>
      <c r="H22" s="165">
        <v>0</v>
      </c>
      <c r="I22" s="164">
        <f t="shared" si="8"/>
        <v>0</v>
      </c>
      <c r="J22" s="165">
        <v>373.75</v>
      </c>
      <c r="K22" s="164">
        <f t="shared" si="9"/>
        <v>6727.5</v>
      </c>
      <c r="L22" s="164">
        <v>21</v>
      </c>
      <c r="M22" s="164">
        <f t="shared" si="10"/>
        <v>0</v>
      </c>
      <c r="N22" s="164">
        <v>0</v>
      </c>
      <c r="O22" s="164">
        <f t="shared" si="11"/>
        <v>0</v>
      </c>
      <c r="P22" s="164">
        <v>0</v>
      </c>
      <c r="Q22" s="164">
        <f t="shared" si="12"/>
        <v>0</v>
      </c>
      <c r="R22" s="164"/>
      <c r="S22" s="164" t="s">
        <v>107</v>
      </c>
      <c r="T22" s="164" t="s">
        <v>108</v>
      </c>
      <c r="U22" s="164">
        <v>0</v>
      </c>
      <c r="V22" s="164">
        <f t="shared" si="13"/>
        <v>0</v>
      </c>
      <c r="W22" s="164" t="s">
        <v>134</v>
      </c>
      <c r="X22" s="157"/>
      <c r="Y22" s="157"/>
      <c r="Z22" s="157"/>
      <c r="AA22" s="157"/>
      <c r="AB22" s="157"/>
      <c r="AC22" s="157"/>
      <c r="AD22" s="157"/>
      <c r="AE22" s="157"/>
      <c r="AF22" s="157"/>
      <c r="AG22" s="157" t="s">
        <v>109</v>
      </c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outlineLevel="1" x14ac:dyDescent="0.2">
      <c r="A23" s="179">
        <v>12</v>
      </c>
      <c r="B23" s="180" t="s">
        <v>137</v>
      </c>
      <c r="C23" s="187" t="s">
        <v>138</v>
      </c>
      <c r="D23" s="181" t="s">
        <v>133</v>
      </c>
      <c r="E23" s="182">
        <v>32</v>
      </c>
      <c r="F23" s="183">
        <v>0</v>
      </c>
      <c r="G23" s="184">
        <f t="shared" si="7"/>
        <v>0</v>
      </c>
      <c r="H23" s="165">
        <v>0</v>
      </c>
      <c r="I23" s="164">
        <f t="shared" si="8"/>
        <v>0</v>
      </c>
      <c r="J23" s="165">
        <v>488.75</v>
      </c>
      <c r="K23" s="164">
        <f t="shared" si="9"/>
        <v>15640</v>
      </c>
      <c r="L23" s="164">
        <v>21</v>
      </c>
      <c r="M23" s="164">
        <f t="shared" si="10"/>
        <v>0</v>
      </c>
      <c r="N23" s="164">
        <v>0</v>
      </c>
      <c r="O23" s="164">
        <f t="shared" si="11"/>
        <v>0</v>
      </c>
      <c r="P23" s="164">
        <v>0</v>
      </c>
      <c r="Q23" s="164">
        <f t="shared" si="12"/>
        <v>0</v>
      </c>
      <c r="R23" s="164"/>
      <c r="S23" s="164" t="s">
        <v>107</v>
      </c>
      <c r="T23" s="164" t="s">
        <v>108</v>
      </c>
      <c r="U23" s="164">
        <v>0</v>
      </c>
      <c r="V23" s="164">
        <f t="shared" si="13"/>
        <v>0</v>
      </c>
      <c r="W23" s="164" t="s">
        <v>134</v>
      </c>
      <c r="X23" s="157"/>
      <c r="Y23" s="157"/>
      <c r="Z23" s="157"/>
      <c r="AA23" s="157"/>
      <c r="AB23" s="157"/>
      <c r="AC23" s="157"/>
      <c r="AD23" s="157"/>
      <c r="AE23" s="157"/>
      <c r="AF23" s="157"/>
      <c r="AG23" s="157" t="s">
        <v>109</v>
      </c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 outlineLevel="1" x14ac:dyDescent="0.2">
      <c r="A24" s="179">
        <v>13</v>
      </c>
      <c r="B24" s="180" t="s">
        <v>139</v>
      </c>
      <c r="C24" s="187" t="s">
        <v>140</v>
      </c>
      <c r="D24" s="181" t="s">
        <v>133</v>
      </c>
      <c r="E24" s="182">
        <v>22</v>
      </c>
      <c r="F24" s="183">
        <v>0</v>
      </c>
      <c r="G24" s="184">
        <f t="shared" si="7"/>
        <v>0</v>
      </c>
      <c r="H24" s="165">
        <v>0</v>
      </c>
      <c r="I24" s="164">
        <f t="shared" si="8"/>
        <v>0</v>
      </c>
      <c r="J24" s="165">
        <v>546.25</v>
      </c>
      <c r="K24" s="164">
        <f t="shared" si="9"/>
        <v>12017.5</v>
      </c>
      <c r="L24" s="164">
        <v>21</v>
      </c>
      <c r="M24" s="164">
        <f t="shared" si="10"/>
        <v>0</v>
      </c>
      <c r="N24" s="164">
        <v>0</v>
      </c>
      <c r="O24" s="164">
        <f t="shared" si="11"/>
        <v>0</v>
      </c>
      <c r="P24" s="164">
        <v>0</v>
      </c>
      <c r="Q24" s="164">
        <f t="shared" si="12"/>
        <v>0</v>
      </c>
      <c r="R24" s="164"/>
      <c r="S24" s="164" t="s">
        <v>107</v>
      </c>
      <c r="T24" s="164" t="s">
        <v>108</v>
      </c>
      <c r="U24" s="164">
        <v>0</v>
      </c>
      <c r="V24" s="164">
        <f t="shared" si="13"/>
        <v>0</v>
      </c>
      <c r="W24" s="164" t="s">
        <v>134</v>
      </c>
      <c r="X24" s="157"/>
      <c r="Y24" s="157"/>
      <c r="Z24" s="157"/>
      <c r="AA24" s="157"/>
      <c r="AB24" s="157"/>
      <c r="AC24" s="157"/>
      <c r="AD24" s="157"/>
      <c r="AE24" s="157"/>
      <c r="AF24" s="157"/>
      <c r="AG24" s="157" t="s">
        <v>109</v>
      </c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outlineLevel="1" x14ac:dyDescent="0.2">
      <c r="A25" s="179">
        <v>14</v>
      </c>
      <c r="B25" s="180" t="s">
        <v>141</v>
      </c>
      <c r="C25" s="187" t="s">
        <v>142</v>
      </c>
      <c r="D25" s="181" t="s">
        <v>133</v>
      </c>
      <c r="E25" s="182">
        <v>22</v>
      </c>
      <c r="F25" s="183">
        <v>0</v>
      </c>
      <c r="G25" s="184">
        <f t="shared" si="7"/>
        <v>0</v>
      </c>
      <c r="H25" s="165">
        <v>0</v>
      </c>
      <c r="I25" s="164">
        <f t="shared" si="8"/>
        <v>0</v>
      </c>
      <c r="J25" s="165">
        <v>1127</v>
      </c>
      <c r="K25" s="164">
        <f t="shared" si="9"/>
        <v>24794</v>
      </c>
      <c r="L25" s="164">
        <v>21</v>
      </c>
      <c r="M25" s="164">
        <f t="shared" si="10"/>
        <v>0</v>
      </c>
      <c r="N25" s="164">
        <v>0</v>
      </c>
      <c r="O25" s="164">
        <f t="shared" si="11"/>
        <v>0</v>
      </c>
      <c r="P25" s="164">
        <v>0</v>
      </c>
      <c r="Q25" s="164">
        <f t="shared" si="12"/>
        <v>0</v>
      </c>
      <c r="R25" s="164"/>
      <c r="S25" s="164" t="s">
        <v>107</v>
      </c>
      <c r="T25" s="164" t="s">
        <v>108</v>
      </c>
      <c r="U25" s="164">
        <v>0</v>
      </c>
      <c r="V25" s="164">
        <f t="shared" si="13"/>
        <v>0</v>
      </c>
      <c r="W25" s="164" t="s">
        <v>134</v>
      </c>
      <c r="X25" s="157"/>
      <c r="Y25" s="157"/>
      <c r="Z25" s="157"/>
      <c r="AA25" s="157"/>
      <c r="AB25" s="157"/>
      <c r="AC25" s="157"/>
      <c r="AD25" s="157"/>
      <c r="AE25" s="157"/>
      <c r="AF25" s="157"/>
      <c r="AG25" s="157" t="s">
        <v>109</v>
      </c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outlineLevel="1" x14ac:dyDescent="0.2">
      <c r="A26" s="179">
        <v>15</v>
      </c>
      <c r="B26" s="180" t="s">
        <v>143</v>
      </c>
      <c r="C26" s="187" t="s">
        <v>144</v>
      </c>
      <c r="D26" s="181" t="s">
        <v>133</v>
      </c>
      <c r="E26" s="182">
        <v>26</v>
      </c>
      <c r="F26" s="183">
        <v>0</v>
      </c>
      <c r="G26" s="184">
        <f t="shared" si="7"/>
        <v>0</v>
      </c>
      <c r="H26" s="165">
        <v>0</v>
      </c>
      <c r="I26" s="164">
        <f t="shared" si="8"/>
        <v>0</v>
      </c>
      <c r="J26" s="165">
        <v>224.25</v>
      </c>
      <c r="K26" s="164">
        <f t="shared" si="9"/>
        <v>5830.5</v>
      </c>
      <c r="L26" s="164">
        <v>21</v>
      </c>
      <c r="M26" s="164">
        <f t="shared" si="10"/>
        <v>0</v>
      </c>
      <c r="N26" s="164">
        <v>0</v>
      </c>
      <c r="O26" s="164">
        <f t="shared" si="11"/>
        <v>0</v>
      </c>
      <c r="P26" s="164">
        <v>0</v>
      </c>
      <c r="Q26" s="164">
        <f t="shared" si="12"/>
        <v>0</v>
      </c>
      <c r="R26" s="164"/>
      <c r="S26" s="164" t="s">
        <v>107</v>
      </c>
      <c r="T26" s="164" t="s">
        <v>108</v>
      </c>
      <c r="U26" s="164">
        <v>0</v>
      </c>
      <c r="V26" s="164">
        <f t="shared" si="13"/>
        <v>0</v>
      </c>
      <c r="W26" s="164" t="s">
        <v>134</v>
      </c>
      <c r="X26" s="157"/>
      <c r="Y26" s="157"/>
      <c r="Z26" s="157"/>
      <c r="AA26" s="157"/>
      <c r="AB26" s="157"/>
      <c r="AC26" s="157"/>
      <c r="AD26" s="157"/>
      <c r="AE26" s="157"/>
      <c r="AF26" s="157"/>
      <c r="AG26" s="157" t="s">
        <v>109</v>
      </c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</row>
    <row r="27" spans="1:60" outlineLevel="1" x14ac:dyDescent="0.2">
      <c r="A27" s="179">
        <v>16</v>
      </c>
      <c r="B27" s="180" t="s">
        <v>145</v>
      </c>
      <c r="C27" s="187" t="s">
        <v>146</v>
      </c>
      <c r="D27" s="181" t="s">
        <v>147</v>
      </c>
      <c r="E27" s="182">
        <v>4</v>
      </c>
      <c r="F27" s="183">
        <v>0</v>
      </c>
      <c r="G27" s="184">
        <f t="shared" si="7"/>
        <v>0</v>
      </c>
      <c r="H27" s="165">
        <v>0</v>
      </c>
      <c r="I27" s="164">
        <f t="shared" si="8"/>
        <v>0</v>
      </c>
      <c r="J27" s="165">
        <v>655.5</v>
      </c>
      <c r="K27" s="164">
        <f t="shared" si="9"/>
        <v>2622</v>
      </c>
      <c r="L27" s="164">
        <v>21</v>
      </c>
      <c r="M27" s="164">
        <f t="shared" si="10"/>
        <v>0</v>
      </c>
      <c r="N27" s="164">
        <v>0</v>
      </c>
      <c r="O27" s="164">
        <f t="shared" si="11"/>
        <v>0</v>
      </c>
      <c r="P27" s="164">
        <v>0</v>
      </c>
      <c r="Q27" s="164">
        <f t="shared" si="12"/>
        <v>0</v>
      </c>
      <c r="R27" s="164"/>
      <c r="S27" s="164" t="s">
        <v>107</v>
      </c>
      <c r="T27" s="164" t="s">
        <v>108</v>
      </c>
      <c r="U27" s="164">
        <v>0</v>
      </c>
      <c r="V27" s="164">
        <f t="shared" si="13"/>
        <v>0</v>
      </c>
      <c r="W27" s="164" t="s">
        <v>134</v>
      </c>
      <c r="X27" s="157"/>
      <c r="Y27" s="157"/>
      <c r="Z27" s="157"/>
      <c r="AA27" s="157"/>
      <c r="AB27" s="157"/>
      <c r="AC27" s="157"/>
      <c r="AD27" s="157"/>
      <c r="AE27" s="157"/>
      <c r="AF27" s="157"/>
      <c r="AG27" s="157" t="s">
        <v>109</v>
      </c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</row>
    <row r="28" spans="1:60" outlineLevel="1" x14ac:dyDescent="0.2">
      <c r="A28" s="179">
        <v>17</v>
      </c>
      <c r="B28" s="180" t="s">
        <v>148</v>
      </c>
      <c r="C28" s="187" t="s">
        <v>149</v>
      </c>
      <c r="D28" s="181" t="s">
        <v>147</v>
      </c>
      <c r="E28" s="182">
        <v>4</v>
      </c>
      <c r="F28" s="183">
        <v>0</v>
      </c>
      <c r="G28" s="184">
        <f t="shared" si="7"/>
        <v>0</v>
      </c>
      <c r="H28" s="165">
        <v>0</v>
      </c>
      <c r="I28" s="164">
        <f t="shared" si="8"/>
        <v>0</v>
      </c>
      <c r="J28" s="165">
        <v>343.85</v>
      </c>
      <c r="K28" s="164">
        <f t="shared" si="9"/>
        <v>1375.4</v>
      </c>
      <c r="L28" s="164">
        <v>21</v>
      </c>
      <c r="M28" s="164">
        <f t="shared" si="10"/>
        <v>0</v>
      </c>
      <c r="N28" s="164">
        <v>0</v>
      </c>
      <c r="O28" s="164">
        <f t="shared" si="11"/>
        <v>0</v>
      </c>
      <c r="P28" s="164">
        <v>0</v>
      </c>
      <c r="Q28" s="164">
        <f t="shared" si="12"/>
        <v>0</v>
      </c>
      <c r="R28" s="164"/>
      <c r="S28" s="164" t="s">
        <v>107</v>
      </c>
      <c r="T28" s="164" t="s">
        <v>108</v>
      </c>
      <c r="U28" s="164">
        <v>0</v>
      </c>
      <c r="V28" s="164">
        <f t="shared" si="13"/>
        <v>0</v>
      </c>
      <c r="W28" s="164" t="s">
        <v>134</v>
      </c>
      <c r="X28" s="157"/>
      <c r="Y28" s="157"/>
      <c r="Z28" s="157"/>
      <c r="AA28" s="157"/>
      <c r="AB28" s="157"/>
      <c r="AC28" s="157"/>
      <c r="AD28" s="157"/>
      <c r="AE28" s="157"/>
      <c r="AF28" s="157"/>
      <c r="AG28" s="157" t="s">
        <v>109</v>
      </c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</row>
    <row r="29" spans="1:60" outlineLevel="1" x14ac:dyDescent="0.2">
      <c r="A29" s="179">
        <v>18</v>
      </c>
      <c r="B29" s="180" t="s">
        <v>150</v>
      </c>
      <c r="C29" s="187" t="s">
        <v>151</v>
      </c>
      <c r="D29" s="181" t="s">
        <v>147</v>
      </c>
      <c r="E29" s="182">
        <v>19</v>
      </c>
      <c r="F29" s="183">
        <v>0</v>
      </c>
      <c r="G29" s="184">
        <f t="shared" si="7"/>
        <v>0</v>
      </c>
      <c r="H29" s="165">
        <v>0</v>
      </c>
      <c r="I29" s="164">
        <f t="shared" si="8"/>
        <v>0</v>
      </c>
      <c r="J29" s="165">
        <v>241.5</v>
      </c>
      <c r="K29" s="164">
        <f t="shared" si="9"/>
        <v>4588.5</v>
      </c>
      <c r="L29" s="164">
        <v>21</v>
      </c>
      <c r="M29" s="164">
        <f t="shared" si="10"/>
        <v>0</v>
      </c>
      <c r="N29" s="164">
        <v>0</v>
      </c>
      <c r="O29" s="164">
        <f t="shared" si="11"/>
        <v>0</v>
      </c>
      <c r="P29" s="164">
        <v>0</v>
      </c>
      <c r="Q29" s="164">
        <f t="shared" si="12"/>
        <v>0</v>
      </c>
      <c r="R29" s="164"/>
      <c r="S29" s="164" t="s">
        <v>107</v>
      </c>
      <c r="T29" s="164" t="s">
        <v>108</v>
      </c>
      <c r="U29" s="164">
        <v>0</v>
      </c>
      <c r="V29" s="164">
        <f t="shared" si="13"/>
        <v>0</v>
      </c>
      <c r="W29" s="164" t="s">
        <v>134</v>
      </c>
      <c r="X29" s="157"/>
      <c r="Y29" s="157"/>
      <c r="Z29" s="157"/>
      <c r="AA29" s="157"/>
      <c r="AB29" s="157"/>
      <c r="AC29" s="157"/>
      <c r="AD29" s="157"/>
      <c r="AE29" s="157"/>
      <c r="AF29" s="157"/>
      <c r="AG29" s="157" t="s">
        <v>109</v>
      </c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</row>
    <row r="30" spans="1:60" outlineLevel="1" x14ac:dyDescent="0.2">
      <c r="A30" s="179">
        <v>19</v>
      </c>
      <c r="B30" s="180" t="s">
        <v>152</v>
      </c>
      <c r="C30" s="187" t="s">
        <v>153</v>
      </c>
      <c r="D30" s="181" t="s">
        <v>147</v>
      </c>
      <c r="E30" s="182">
        <v>1</v>
      </c>
      <c r="F30" s="183">
        <v>0</v>
      </c>
      <c r="G30" s="184">
        <f t="shared" si="7"/>
        <v>0</v>
      </c>
      <c r="H30" s="165">
        <v>0</v>
      </c>
      <c r="I30" s="164">
        <f t="shared" si="8"/>
        <v>0</v>
      </c>
      <c r="J30" s="165">
        <v>5623.5</v>
      </c>
      <c r="K30" s="164">
        <f t="shared" si="9"/>
        <v>5623.5</v>
      </c>
      <c r="L30" s="164">
        <v>21</v>
      </c>
      <c r="M30" s="164">
        <f t="shared" si="10"/>
        <v>0</v>
      </c>
      <c r="N30" s="164">
        <v>0</v>
      </c>
      <c r="O30" s="164">
        <f t="shared" si="11"/>
        <v>0</v>
      </c>
      <c r="P30" s="164">
        <v>0</v>
      </c>
      <c r="Q30" s="164">
        <f t="shared" si="12"/>
        <v>0</v>
      </c>
      <c r="R30" s="164"/>
      <c r="S30" s="164" t="s">
        <v>107</v>
      </c>
      <c r="T30" s="164" t="s">
        <v>108</v>
      </c>
      <c r="U30" s="164">
        <v>0</v>
      </c>
      <c r="V30" s="164">
        <f t="shared" si="13"/>
        <v>0</v>
      </c>
      <c r="W30" s="164" t="s">
        <v>134</v>
      </c>
      <c r="X30" s="157"/>
      <c r="Y30" s="157"/>
      <c r="Z30" s="157"/>
      <c r="AA30" s="157"/>
      <c r="AB30" s="157"/>
      <c r="AC30" s="157"/>
      <c r="AD30" s="157"/>
      <c r="AE30" s="157"/>
      <c r="AF30" s="157"/>
      <c r="AG30" s="157" t="s">
        <v>109</v>
      </c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outlineLevel="1" x14ac:dyDescent="0.2">
      <c r="A31" s="179">
        <v>20</v>
      </c>
      <c r="B31" s="180" t="s">
        <v>154</v>
      </c>
      <c r="C31" s="187" t="s">
        <v>155</v>
      </c>
      <c r="D31" s="181" t="s">
        <v>147</v>
      </c>
      <c r="E31" s="182">
        <v>13</v>
      </c>
      <c r="F31" s="183">
        <v>0</v>
      </c>
      <c r="G31" s="184">
        <f t="shared" si="7"/>
        <v>0</v>
      </c>
      <c r="H31" s="165">
        <v>0</v>
      </c>
      <c r="I31" s="164">
        <f t="shared" si="8"/>
        <v>0</v>
      </c>
      <c r="J31" s="165">
        <v>782</v>
      </c>
      <c r="K31" s="164">
        <f t="shared" si="9"/>
        <v>10166</v>
      </c>
      <c r="L31" s="164">
        <v>21</v>
      </c>
      <c r="M31" s="164">
        <f t="shared" si="10"/>
        <v>0</v>
      </c>
      <c r="N31" s="164">
        <v>0</v>
      </c>
      <c r="O31" s="164">
        <f t="shared" si="11"/>
        <v>0</v>
      </c>
      <c r="P31" s="164">
        <v>0</v>
      </c>
      <c r="Q31" s="164">
        <f t="shared" si="12"/>
        <v>0</v>
      </c>
      <c r="R31" s="164"/>
      <c r="S31" s="164" t="s">
        <v>107</v>
      </c>
      <c r="T31" s="164" t="s">
        <v>108</v>
      </c>
      <c r="U31" s="164">
        <v>0</v>
      </c>
      <c r="V31" s="164">
        <f t="shared" si="13"/>
        <v>0</v>
      </c>
      <c r="W31" s="164" t="s">
        <v>134</v>
      </c>
      <c r="X31" s="157"/>
      <c r="Y31" s="157"/>
      <c r="Z31" s="157"/>
      <c r="AA31" s="157"/>
      <c r="AB31" s="157"/>
      <c r="AC31" s="157"/>
      <c r="AD31" s="157"/>
      <c r="AE31" s="157"/>
      <c r="AF31" s="157"/>
      <c r="AG31" s="157" t="s">
        <v>109</v>
      </c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outlineLevel="1" x14ac:dyDescent="0.2">
      <c r="A32" s="179">
        <v>21</v>
      </c>
      <c r="B32" s="180" t="s">
        <v>156</v>
      </c>
      <c r="C32" s="187" t="s">
        <v>157</v>
      </c>
      <c r="D32" s="181" t="s">
        <v>147</v>
      </c>
      <c r="E32" s="182">
        <v>4</v>
      </c>
      <c r="F32" s="183">
        <v>0</v>
      </c>
      <c r="G32" s="184">
        <f t="shared" si="7"/>
        <v>0</v>
      </c>
      <c r="H32" s="165">
        <v>0</v>
      </c>
      <c r="I32" s="164">
        <f t="shared" si="8"/>
        <v>0</v>
      </c>
      <c r="J32" s="165">
        <v>1023.5</v>
      </c>
      <c r="K32" s="164">
        <f t="shared" si="9"/>
        <v>4094</v>
      </c>
      <c r="L32" s="164">
        <v>21</v>
      </c>
      <c r="M32" s="164">
        <f t="shared" si="10"/>
        <v>0</v>
      </c>
      <c r="N32" s="164">
        <v>0</v>
      </c>
      <c r="O32" s="164">
        <f t="shared" si="11"/>
        <v>0</v>
      </c>
      <c r="P32" s="164">
        <v>0</v>
      </c>
      <c r="Q32" s="164">
        <f t="shared" si="12"/>
        <v>0</v>
      </c>
      <c r="R32" s="164"/>
      <c r="S32" s="164" t="s">
        <v>107</v>
      </c>
      <c r="T32" s="164" t="s">
        <v>108</v>
      </c>
      <c r="U32" s="164">
        <v>0</v>
      </c>
      <c r="V32" s="164">
        <f t="shared" si="13"/>
        <v>0</v>
      </c>
      <c r="W32" s="164" t="s">
        <v>134</v>
      </c>
      <c r="X32" s="157"/>
      <c r="Y32" s="157"/>
      <c r="Z32" s="157"/>
      <c r="AA32" s="157"/>
      <c r="AB32" s="157"/>
      <c r="AC32" s="157"/>
      <c r="AD32" s="157"/>
      <c r="AE32" s="157"/>
      <c r="AF32" s="157"/>
      <c r="AG32" s="157" t="s">
        <v>109</v>
      </c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</row>
    <row r="33" spans="1:60" outlineLevel="1" x14ac:dyDescent="0.2">
      <c r="A33" s="179">
        <v>22</v>
      </c>
      <c r="B33" s="180" t="s">
        <v>158</v>
      </c>
      <c r="C33" s="187" t="s">
        <v>159</v>
      </c>
      <c r="D33" s="181" t="s">
        <v>106</v>
      </c>
      <c r="E33" s="182">
        <v>1</v>
      </c>
      <c r="F33" s="183">
        <v>0</v>
      </c>
      <c r="G33" s="184">
        <f t="shared" si="7"/>
        <v>0</v>
      </c>
      <c r="H33" s="165">
        <v>0</v>
      </c>
      <c r="I33" s="164">
        <f t="shared" si="8"/>
        <v>0</v>
      </c>
      <c r="J33" s="165">
        <v>5692.5</v>
      </c>
      <c r="K33" s="164">
        <f t="shared" si="9"/>
        <v>5692.5</v>
      </c>
      <c r="L33" s="164">
        <v>21</v>
      </c>
      <c r="M33" s="164">
        <f t="shared" si="10"/>
        <v>0</v>
      </c>
      <c r="N33" s="164">
        <v>0</v>
      </c>
      <c r="O33" s="164">
        <f t="shared" si="11"/>
        <v>0</v>
      </c>
      <c r="P33" s="164">
        <v>0</v>
      </c>
      <c r="Q33" s="164">
        <f t="shared" si="12"/>
        <v>0</v>
      </c>
      <c r="R33" s="164"/>
      <c r="S33" s="164" t="s">
        <v>107</v>
      </c>
      <c r="T33" s="164" t="s">
        <v>108</v>
      </c>
      <c r="U33" s="164">
        <v>0</v>
      </c>
      <c r="V33" s="164">
        <f t="shared" si="13"/>
        <v>0</v>
      </c>
      <c r="W33" s="164" t="s">
        <v>134</v>
      </c>
      <c r="X33" s="157"/>
      <c r="Y33" s="157"/>
      <c r="Z33" s="157"/>
      <c r="AA33" s="157"/>
      <c r="AB33" s="157"/>
      <c r="AC33" s="157"/>
      <c r="AD33" s="157"/>
      <c r="AE33" s="157"/>
      <c r="AF33" s="157"/>
      <c r="AG33" s="157" t="s">
        <v>109</v>
      </c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outlineLevel="1" x14ac:dyDescent="0.2">
      <c r="A34" s="179">
        <v>23</v>
      </c>
      <c r="B34" s="180" t="s">
        <v>160</v>
      </c>
      <c r="C34" s="187" t="s">
        <v>161</v>
      </c>
      <c r="D34" s="181" t="s">
        <v>106</v>
      </c>
      <c r="E34" s="182">
        <v>1</v>
      </c>
      <c r="F34" s="183">
        <v>0</v>
      </c>
      <c r="G34" s="184">
        <f t="shared" si="7"/>
        <v>0</v>
      </c>
      <c r="H34" s="165">
        <v>0</v>
      </c>
      <c r="I34" s="164">
        <f t="shared" si="8"/>
        <v>0</v>
      </c>
      <c r="J34" s="165">
        <v>4577</v>
      </c>
      <c r="K34" s="164">
        <f t="shared" si="9"/>
        <v>4577</v>
      </c>
      <c r="L34" s="164">
        <v>21</v>
      </c>
      <c r="M34" s="164">
        <f t="shared" si="10"/>
        <v>0</v>
      </c>
      <c r="N34" s="164">
        <v>0</v>
      </c>
      <c r="O34" s="164">
        <f t="shared" si="11"/>
        <v>0</v>
      </c>
      <c r="P34" s="164">
        <v>0</v>
      </c>
      <c r="Q34" s="164">
        <f t="shared" si="12"/>
        <v>0</v>
      </c>
      <c r="R34" s="164"/>
      <c r="S34" s="164" t="s">
        <v>107</v>
      </c>
      <c r="T34" s="164" t="s">
        <v>108</v>
      </c>
      <c r="U34" s="164">
        <v>0</v>
      </c>
      <c r="V34" s="164">
        <f t="shared" si="13"/>
        <v>0</v>
      </c>
      <c r="W34" s="164" t="s">
        <v>134</v>
      </c>
      <c r="X34" s="157"/>
      <c r="Y34" s="157"/>
      <c r="Z34" s="157"/>
      <c r="AA34" s="157"/>
      <c r="AB34" s="157"/>
      <c r="AC34" s="157"/>
      <c r="AD34" s="157"/>
      <c r="AE34" s="157"/>
      <c r="AF34" s="157"/>
      <c r="AG34" s="157" t="s">
        <v>109</v>
      </c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</row>
    <row r="35" spans="1:60" outlineLevel="1" x14ac:dyDescent="0.2">
      <c r="A35" s="179">
        <v>24</v>
      </c>
      <c r="B35" s="180" t="s">
        <v>162</v>
      </c>
      <c r="C35" s="187" t="s">
        <v>163</v>
      </c>
      <c r="D35" s="181" t="s">
        <v>147</v>
      </c>
      <c r="E35" s="182">
        <v>2</v>
      </c>
      <c r="F35" s="183">
        <v>0</v>
      </c>
      <c r="G35" s="184">
        <f t="shared" si="7"/>
        <v>0</v>
      </c>
      <c r="H35" s="165">
        <v>0</v>
      </c>
      <c r="I35" s="164">
        <f t="shared" si="8"/>
        <v>0</v>
      </c>
      <c r="J35" s="165">
        <v>12627</v>
      </c>
      <c r="K35" s="164">
        <f t="shared" si="9"/>
        <v>25254</v>
      </c>
      <c r="L35" s="164">
        <v>21</v>
      </c>
      <c r="M35" s="164">
        <f t="shared" si="10"/>
        <v>0</v>
      </c>
      <c r="N35" s="164">
        <v>0</v>
      </c>
      <c r="O35" s="164">
        <f t="shared" si="11"/>
        <v>0</v>
      </c>
      <c r="P35" s="164">
        <v>0</v>
      </c>
      <c r="Q35" s="164">
        <f t="shared" si="12"/>
        <v>0</v>
      </c>
      <c r="R35" s="164"/>
      <c r="S35" s="164" t="s">
        <v>107</v>
      </c>
      <c r="T35" s="164" t="s">
        <v>108</v>
      </c>
      <c r="U35" s="164">
        <v>0</v>
      </c>
      <c r="V35" s="164">
        <f t="shared" si="13"/>
        <v>0</v>
      </c>
      <c r="W35" s="164" t="s">
        <v>134</v>
      </c>
      <c r="X35" s="157"/>
      <c r="Y35" s="157"/>
      <c r="Z35" s="157"/>
      <c r="AA35" s="157"/>
      <c r="AB35" s="157"/>
      <c r="AC35" s="157"/>
      <c r="AD35" s="157"/>
      <c r="AE35" s="157"/>
      <c r="AF35" s="157"/>
      <c r="AG35" s="157" t="s">
        <v>109</v>
      </c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</row>
    <row r="36" spans="1:60" outlineLevel="1" x14ac:dyDescent="0.2">
      <c r="A36" s="179">
        <v>25</v>
      </c>
      <c r="B36" s="180" t="s">
        <v>164</v>
      </c>
      <c r="C36" s="187" t="s">
        <v>165</v>
      </c>
      <c r="D36" s="181" t="s">
        <v>147</v>
      </c>
      <c r="E36" s="182">
        <v>1</v>
      </c>
      <c r="F36" s="183">
        <v>0</v>
      </c>
      <c r="G36" s="184">
        <f t="shared" si="7"/>
        <v>0</v>
      </c>
      <c r="H36" s="165">
        <v>0</v>
      </c>
      <c r="I36" s="164">
        <f t="shared" si="8"/>
        <v>0</v>
      </c>
      <c r="J36" s="165">
        <v>9142.5</v>
      </c>
      <c r="K36" s="164">
        <f t="shared" si="9"/>
        <v>9142.5</v>
      </c>
      <c r="L36" s="164">
        <v>21</v>
      </c>
      <c r="M36" s="164">
        <f t="shared" si="10"/>
        <v>0</v>
      </c>
      <c r="N36" s="164">
        <v>0</v>
      </c>
      <c r="O36" s="164">
        <f t="shared" si="11"/>
        <v>0</v>
      </c>
      <c r="P36" s="164">
        <v>0</v>
      </c>
      <c r="Q36" s="164">
        <f t="shared" si="12"/>
        <v>0</v>
      </c>
      <c r="R36" s="164"/>
      <c r="S36" s="164" t="s">
        <v>107</v>
      </c>
      <c r="T36" s="164" t="s">
        <v>108</v>
      </c>
      <c r="U36" s="164">
        <v>0</v>
      </c>
      <c r="V36" s="164">
        <f t="shared" si="13"/>
        <v>0</v>
      </c>
      <c r="W36" s="164" t="s">
        <v>134</v>
      </c>
      <c r="X36" s="157"/>
      <c r="Y36" s="157"/>
      <c r="Z36" s="157"/>
      <c r="AA36" s="157"/>
      <c r="AB36" s="157"/>
      <c r="AC36" s="157"/>
      <c r="AD36" s="157"/>
      <c r="AE36" s="157"/>
      <c r="AF36" s="157"/>
      <c r="AG36" s="157" t="s">
        <v>109</v>
      </c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</row>
    <row r="37" spans="1:60" outlineLevel="1" x14ac:dyDescent="0.2">
      <c r="A37" s="179">
        <v>26</v>
      </c>
      <c r="B37" s="180" t="s">
        <v>166</v>
      </c>
      <c r="C37" s="187" t="s">
        <v>167</v>
      </c>
      <c r="D37" s="181" t="s">
        <v>147</v>
      </c>
      <c r="E37" s="182">
        <v>1</v>
      </c>
      <c r="F37" s="183">
        <v>0</v>
      </c>
      <c r="G37" s="184">
        <f t="shared" si="7"/>
        <v>0</v>
      </c>
      <c r="H37" s="165">
        <v>0</v>
      </c>
      <c r="I37" s="164">
        <f t="shared" si="8"/>
        <v>0</v>
      </c>
      <c r="J37" s="165">
        <v>8027</v>
      </c>
      <c r="K37" s="164">
        <f t="shared" si="9"/>
        <v>8027</v>
      </c>
      <c r="L37" s="164">
        <v>21</v>
      </c>
      <c r="M37" s="164">
        <f t="shared" si="10"/>
        <v>0</v>
      </c>
      <c r="N37" s="164">
        <v>0</v>
      </c>
      <c r="O37" s="164">
        <f t="shared" si="11"/>
        <v>0</v>
      </c>
      <c r="P37" s="164">
        <v>0</v>
      </c>
      <c r="Q37" s="164">
        <f t="shared" si="12"/>
        <v>0</v>
      </c>
      <c r="R37" s="164"/>
      <c r="S37" s="164" t="s">
        <v>107</v>
      </c>
      <c r="T37" s="164" t="s">
        <v>108</v>
      </c>
      <c r="U37" s="164">
        <v>0</v>
      </c>
      <c r="V37" s="164">
        <f t="shared" si="13"/>
        <v>0</v>
      </c>
      <c r="W37" s="164" t="s">
        <v>134</v>
      </c>
      <c r="X37" s="157"/>
      <c r="Y37" s="157"/>
      <c r="Z37" s="157"/>
      <c r="AA37" s="157"/>
      <c r="AB37" s="157"/>
      <c r="AC37" s="157"/>
      <c r="AD37" s="157"/>
      <c r="AE37" s="157"/>
      <c r="AF37" s="157"/>
      <c r="AG37" s="157" t="s">
        <v>109</v>
      </c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</row>
    <row r="38" spans="1:60" outlineLevel="1" x14ac:dyDescent="0.2">
      <c r="A38" s="179">
        <v>27</v>
      </c>
      <c r="B38" s="180" t="s">
        <v>168</v>
      </c>
      <c r="C38" s="187" t="s">
        <v>169</v>
      </c>
      <c r="D38" s="181" t="s">
        <v>147</v>
      </c>
      <c r="E38" s="182">
        <v>0</v>
      </c>
      <c r="F38" s="183">
        <v>0</v>
      </c>
      <c r="G38" s="184">
        <f t="shared" si="7"/>
        <v>0</v>
      </c>
      <c r="H38" s="165">
        <v>0</v>
      </c>
      <c r="I38" s="164">
        <f t="shared" si="8"/>
        <v>0</v>
      </c>
      <c r="J38" s="165">
        <v>2875</v>
      </c>
      <c r="K38" s="164">
        <f t="shared" si="9"/>
        <v>0</v>
      </c>
      <c r="L38" s="164">
        <v>21</v>
      </c>
      <c r="M38" s="164">
        <f t="shared" si="10"/>
        <v>0</v>
      </c>
      <c r="N38" s="164">
        <v>0</v>
      </c>
      <c r="O38" s="164">
        <f t="shared" si="11"/>
        <v>0</v>
      </c>
      <c r="P38" s="164">
        <v>0</v>
      </c>
      <c r="Q38" s="164">
        <f t="shared" si="12"/>
        <v>0</v>
      </c>
      <c r="R38" s="164"/>
      <c r="S38" s="164" t="s">
        <v>107</v>
      </c>
      <c r="T38" s="164" t="s">
        <v>108</v>
      </c>
      <c r="U38" s="164">
        <v>0</v>
      </c>
      <c r="V38" s="164">
        <f t="shared" si="13"/>
        <v>0</v>
      </c>
      <c r="W38" s="164" t="s">
        <v>134</v>
      </c>
      <c r="X38" s="157">
        <v>1</v>
      </c>
      <c r="Y38" s="157" t="s">
        <v>239</v>
      </c>
      <c r="Z38" s="157"/>
      <c r="AA38" s="157"/>
      <c r="AB38" s="157"/>
      <c r="AC38" s="157"/>
      <c r="AD38" s="157"/>
      <c r="AE38" s="157"/>
      <c r="AF38" s="157"/>
      <c r="AG38" s="157" t="s">
        <v>109</v>
      </c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</row>
    <row r="39" spans="1:60" outlineLevel="1" x14ac:dyDescent="0.2">
      <c r="A39" s="179">
        <v>28</v>
      </c>
      <c r="B39" s="180" t="s">
        <v>170</v>
      </c>
      <c r="C39" s="187" t="s">
        <v>171</v>
      </c>
      <c r="D39" s="181" t="s">
        <v>147</v>
      </c>
      <c r="E39" s="182">
        <v>0</v>
      </c>
      <c r="F39" s="183">
        <v>0</v>
      </c>
      <c r="G39" s="184">
        <f t="shared" si="7"/>
        <v>0</v>
      </c>
      <c r="H39" s="165">
        <v>0</v>
      </c>
      <c r="I39" s="164">
        <f t="shared" si="8"/>
        <v>0</v>
      </c>
      <c r="J39" s="165">
        <v>1380</v>
      </c>
      <c r="K39" s="164">
        <f t="shared" si="9"/>
        <v>0</v>
      </c>
      <c r="L39" s="164">
        <v>21</v>
      </c>
      <c r="M39" s="164">
        <f t="shared" si="10"/>
        <v>0</v>
      </c>
      <c r="N39" s="164">
        <v>0</v>
      </c>
      <c r="O39" s="164">
        <f t="shared" si="11"/>
        <v>0</v>
      </c>
      <c r="P39" s="164">
        <v>0</v>
      </c>
      <c r="Q39" s="164">
        <f t="shared" si="12"/>
        <v>0</v>
      </c>
      <c r="R39" s="164"/>
      <c r="S39" s="164" t="s">
        <v>107</v>
      </c>
      <c r="T39" s="164" t="s">
        <v>108</v>
      </c>
      <c r="U39" s="164">
        <v>0</v>
      </c>
      <c r="V39" s="164">
        <f t="shared" si="13"/>
        <v>0</v>
      </c>
      <c r="W39" s="164" t="s">
        <v>134</v>
      </c>
      <c r="X39" s="157">
        <v>2</v>
      </c>
      <c r="Y39" s="157" t="s">
        <v>239</v>
      </c>
      <c r="Z39" s="157"/>
      <c r="AA39" s="157"/>
      <c r="AB39" s="157"/>
      <c r="AC39" s="157"/>
      <c r="AD39" s="157"/>
      <c r="AE39" s="157"/>
      <c r="AF39" s="157"/>
      <c r="AG39" s="157" t="s">
        <v>109</v>
      </c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</row>
    <row r="40" spans="1:60" outlineLevel="1" x14ac:dyDescent="0.2">
      <c r="A40" s="179">
        <v>29</v>
      </c>
      <c r="B40" s="180" t="s">
        <v>172</v>
      </c>
      <c r="C40" s="187" t="s">
        <v>173</v>
      </c>
      <c r="D40" s="181" t="s">
        <v>147</v>
      </c>
      <c r="E40" s="182">
        <v>0</v>
      </c>
      <c r="F40" s="183">
        <v>0</v>
      </c>
      <c r="G40" s="184">
        <f t="shared" si="7"/>
        <v>0</v>
      </c>
      <c r="H40" s="165">
        <v>0</v>
      </c>
      <c r="I40" s="164">
        <f t="shared" si="8"/>
        <v>0</v>
      </c>
      <c r="J40" s="165">
        <v>2300</v>
      </c>
      <c r="K40" s="164">
        <f t="shared" si="9"/>
        <v>0</v>
      </c>
      <c r="L40" s="164">
        <v>21</v>
      </c>
      <c r="M40" s="164">
        <f t="shared" si="10"/>
        <v>0</v>
      </c>
      <c r="N40" s="164">
        <v>0</v>
      </c>
      <c r="O40" s="164">
        <f t="shared" si="11"/>
        <v>0</v>
      </c>
      <c r="P40" s="164">
        <v>0</v>
      </c>
      <c r="Q40" s="164">
        <f t="shared" si="12"/>
        <v>0</v>
      </c>
      <c r="R40" s="164"/>
      <c r="S40" s="164" t="s">
        <v>107</v>
      </c>
      <c r="T40" s="164" t="s">
        <v>108</v>
      </c>
      <c r="U40" s="164">
        <v>0</v>
      </c>
      <c r="V40" s="164">
        <f t="shared" si="13"/>
        <v>0</v>
      </c>
      <c r="W40" s="164" t="s">
        <v>134</v>
      </c>
      <c r="X40" s="157">
        <v>1</v>
      </c>
      <c r="Y40" s="157" t="s">
        <v>239</v>
      </c>
      <c r="Z40" s="157"/>
      <c r="AA40" s="157"/>
      <c r="AB40" s="157"/>
      <c r="AC40" s="157"/>
      <c r="AD40" s="157"/>
      <c r="AE40" s="157"/>
      <c r="AF40" s="157"/>
      <c r="AG40" s="157" t="s">
        <v>109</v>
      </c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</row>
    <row r="41" spans="1:60" outlineLevel="1" x14ac:dyDescent="0.2">
      <c r="A41" s="179">
        <v>30</v>
      </c>
      <c r="B41" s="180" t="s">
        <v>174</v>
      </c>
      <c r="C41" s="187" t="s">
        <v>175</v>
      </c>
      <c r="D41" s="181" t="s">
        <v>106</v>
      </c>
      <c r="E41" s="182">
        <v>1</v>
      </c>
      <c r="F41" s="183">
        <v>0</v>
      </c>
      <c r="G41" s="184">
        <f t="shared" si="7"/>
        <v>0</v>
      </c>
      <c r="H41" s="165">
        <v>0</v>
      </c>
      <c r="I41" s="164">
        <f t="shared" si="8"/>
        <v>0</v>
      </c>
      <c r="J41" s="165">
        <v>11500</v>
      </c>
      <c r="K41" s="164">
        <f t="shared" si="9"/>
        <v>11500</v>
      </c>
      <c r="L41" s="164">
        <v>21</v>
      </c>
      <c r="M41" s="164">
        <f t="shared" si="10"/>
        <v>0</v>
      </c>
      <c r="N41" s="164">
        <v>0</v>
      </c>
      <c r="O41" s="164">
        <f t="shared" si="11"/>
        <v>0</v>
      </c>
      <c r="P41" s="164">
        <v>0</v>
      </c>
      <c r="Q41" s="164">
        <f t="shared" si="12"/>
        <v>0</v>
      </c>
      <c r="R41" s="164"/>
      <c r="S41" s="164" t="s">
        <v>107</v>
      </c>
      <c r="T41" s="164" t="s">
        <v>108</v>
      </c>
      <c r="U41" s="164">
        <v>0</v>
      </c>
      <c r="V41" s="164">
        <f t="shared" si="13"/>
        <v>0</v>
      </c>
      <c r="W41" s="164" t="s">
        <v>134</v>
      </c>
      <c r="X41" s="157"/>
      <c r="Y41" s="157"/>
      <c r="Z41" s="157"/>
      <c r="AA41" s="157"/>
      <c r="AB41" s="157"/>
      <c r="AC41" s="157"/>
      <c r="AD41" s="157"/>
      <c r="AE41" s="157"/>
      <c r="AF41" s="157"/>
      <c r="AG41" s="157" t="s">
        <v>109</v>
      </c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</row>
    <row r="42" spans="1:60" outlineLevel="1" x14ac:dyDescent="0.2">
      <c r="A42" s="179">
        <v>31</v>
      </c>
      <c r="B42" s="180" t="s">
        <v>176</v>
      </c>
      <c r="C42" s="187" t="s">
        <v>177</v>
      </c>
      <c r="D42" s="181" t="s">
        <v>106</v>
      </c>
      <c r="E42" s="182">
        <v>1</v>
      </c>
      <c r="F42" s="183">
        <v>0</v>
      </c>
      <c r="G42" s="184">
        <f t="shared" si="7"/>
        <v>0</v>
      </c>
      <c r="H42" s="165">
        <v>0</v>
      </c>
      <c r="I42" s="164">
        <f t="shared" si="8"/>
        <v>0</v>
      </c>
      <c r="J42" s="165">
        <v>3392.5</v>
      </c>
      <c r="K42" s="164">
        <f t="shared" si="9"/>
        <v>3392.5</v>
      </c>
      <c r="L42" s="164">
        <v>21</v>
      </c>
      <c r="M42" s="164">
        <f t="shared" si="10"/>
        <v>0</v>
      </c>
      <c r="N42" s="164">
        <v>0</v>
      </c>
      <c r="O42" s="164">
        <f t="shared" si="11"/>
        <v>0</v>
      </c>
      <c r="P42" s="164">
        <v>0</v>
      </c>
      <c r="Q42" s="164">
        <f t="shared" si="12"/>
        <v>0</v>
      </c>
      <c r="R42" s="164"/>
      <c r="S42" s="164" t="s">
        <v>107</v>
      </c>
      <c r="T42" s="164" t="s">
        <v>108</v>
      </c>
      <c r="U42" s="164">
        <v>0</v>
      </c>
      <c r="V42" s="164">
        <f t="shared" si="13"/>
        <v>0</v>
      </c>
      <c r="W42" s="164" t="s">
        <v>134</v>
      </c>
      <c r="X42" s="157"/>
      <c r="Y42" s="157"/>
      <c r="Z42" s="157"/>
      <c r="AA42" s="157"/>
      <c r="AB42" s="157"/>
      <c r="AC42" s="157"/>
      <c r="AD42" s="157"/>
      <c r="AE42" s="157"/>
      <c r="AF42" s="157"/>
      <c r="AG42" s="157" t="s">
        <v>109</v>
      </c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</row>
    <row r="43" spans="1:60" outlineLevel="1" x14ac:dyDescent="0.2">
      <c r="A43" s="179">
        <v>32</v>
      </c>
      <c r="B43" s="180" t="s">
        <v>178</v>
      </c>
      <c r="C43" s="187" t="s">
        <v>179</v>
      </c>
      <c r="D43" s="181" t="s">
        <v>106</v>
      </c>
      <c r="E43" s="182">
        <v>1</v>
      </c>
      <c r="F43" s="183">
        <v>0</v>
      </c>
      <c r="G43" s="184">
        <f t="shared" si="7"/>
        <v>0</v>
      </c>
      <c r="H43" s="165">
        <v>0</v>
      </c>
      <c r="I43" s="164">
        <f t="shared" si="8"/>
        <v>0</v>
      </c>
      <c r="J43" s="165">
        <v>3220</v>
      </c>
      <c r="K43" s="164">
        <f t="shared" si="9"/>
        <v>3220</v>
      </c>
      <c r="L43" s="164">
        <v>21</v>
      </c>
      <c r="M43" s="164">
        <f t="shared" si="10"/>
        <v>0</v>
      </c>
      <c r="N43" s="164">
        <v>0</v>
      </c>
      <c r="O43" s="164">
        <f t="shared" si="11"/>
        <v>0</v>
      </c>
      <c r="P43" s="164">
        <v>0</v>
      </c>
      <c r="Q43" s="164">
        <f t="shared" si="12"/>
        <v>0</v>
      </c>
      <c r="R43" s="164"/>
      <c r="S43" s="164" t="s">
        <v>107</v>
      </c>
      <c r="T43" s="164" t="s">
        <v>108</v>
      </c>
      <c r="U43" s="164">
        <v>0</v>
      </c>
      <c r="V43" s="164">
        <f t="shared" si="13"/>
        <v>0</v>
      </c>
      <c r="W43" s="164" t="s">
        <v>134</v>
      </c>
      <c r="X43" s="157"/>
      <c r="Y43" s="157"/>
      <c r="Z43" s="157"/>
      <c r="AA43" s="157"/>
      <c r="AB43" s="157"/>
      <c r="AC43" s="157"/>
      <c r="AD43" s="157"/>
      <c r="AE43" s="157"/>
      <c r="AF43" s="157"/>
      <c r="AG43" s="157" t="s">
        <v>109</v>
      </c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 outlineLevel="1" x14ac:dyDescent="0.2">
      <c r="A44" s="179">
        <v>33</v>
      </c>
      <c r="B44" s="180" t="s">
        <v>180</v>
      </c>
      <c r="C44" s="187" t="s">
        <v>33</v>
      </c>
      <c r="D44" s="181" t="s">
        <v>106</v>
      </c>
      <c r="E44" s="182">
        <v>1</v>
      </c>
      <c r="F44" s="183">
        <v>0</v>
      </c>
      <c r="G44" s="184">
        <f t="shared" si="7"/>
        <v>0</v>
      </c>
      <c r="H44" s="165">
        <v>0</v>
      </c>
      <c r="I44" s="164">
        <f t="shared" si="8"/>
        <v>0</v>
      </c>
      <c r="J44" s="165">
        <v>36225</v>
      </c>
      <c r="K44" s="164">
        <f t="shared" si="9"/>
        <v>36225</v>
      </c>
      <c r="L44" s="164">
        <v>21</v>
      </c>
      <c r="M44" s="164">
        <f t="shared" si="10"/>
        <v>0</v>
      </c>
      <c r="N44" s="164">
        <v>0</v>
      </c>
      <c r="O44" s="164">
        <f t="shared" si="11"/>
        <v>0</v>
      </c>
      <c r="P44" s="164">
        <v>0</v>
      </c>
      <c r="Q44" s="164">
        <f t="shared" si="12"/>
        <v>0</v>
      </c>
      <c r="R44" s="164"/>
      <c r="S44" s="164" t="s">
        <v>107</v>
      </c>
      <c r="T44" s="164" t="s">
        <v>108</v>
      </c>
      <c r="U44" s="164">
        <v>0</v>
      </c>
      <c r="V44" s="164">
        <f t="shared" si="13"/>
        <v>0</v>
      </c>
      <c r="W44" s="164" t="s">
        <v>134</v>
      </c>
      <c r="X44" s="157"/>
      <c r="Y44" s="157"/>
      <c r="Z44" s="157"/>
      <c r="AA44" s="157"/>
      <c r="AB44" s="157"/>
      <c r="AC44" s="157"/>
      <c r="AD44" s="157"/>
      <c r="AE44" s="157"/>
      <c r="AF44" s="157"/>
      <c r="AG44" s="157" t="s">
        <v>109</v>
      </c>
      <c r="AH44" s="157"/>
      <c r="AI44" s="157"/>
      <c r="AJ44" s="157"/>
      <c r="AK44" s="157"/>
      <c r="AL44" s="157"/>
      <c r="AM44" s="157"/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</row>
    <row r="45" spans="1:60" outlineLevel="1" x14ac:dyDescent="0.2">
      <c r="A45" s="179">
        <v>34</v>
      </c>
      <c r="B45" s="180" t="s">
        <v>181</v>
      </c>
      <c r="C45" s="187" t="s">
        <v>182</v>
      </c>
      <c r="D45" s="181" t="s">
        <v>106</v>
      </c>
      <c r="E45" s="182">
        <v>1</v>
      </c>
      <c r="F45" s="183">
        <v>0</v>
      </c>
      <c r="G45" s="184">
        <f t="shared" si="7"/>
        <v>0</v>
      </c>
      <c r="H45" s="165">
        <v>0</v>
      </c>
      <c r="I45" s="164">
        <f t="shared" si="8"/>
        <v>0</v>
      </c>
      <c r="J45" s="165">
        <v>7935</v>
      </c>
      <c r="K45" s="164">
        <f t="shared" si="9"/>
        <v>7935</v>
      </c>
      <c r="L45" s="164">
        <v>21</v>
      </c>
      <c r="M45" s="164">
        <f t="shared" si="10"/>
        <v>0</v>
      </c>
      <c r="N45" s="164">
        <v>0</v>
      </c>
      <c r="O45" s="164">
        <f t="shared" si="11"/>
        <v>0</v>
      </c>
      <c r="P45" s="164">
        <v>0</v>
      </c>
      <c r="Q45" s="164">
        <f t="shared" si="12"/>
        <v>0</v>
      </c>
      <c r="R45" s="164"/>
      <c r="S45" s="164" t="s">
        <v>107</v>
      </c>
      <c r="T45" s="164" t="s">
        <v>108</v>
      </c>
      <c r="U45" s="164">
        <v>0</v>
      </c>
      <c r="V45" s="164">
        <f t="shared" si="13"/>
        <v>0</v>
      </c>
      <c r="W45" s="164" t="s">
        <v>134</v>
      </c>
      <c r="X45" s="157"/>
      <c r="Y45" s="157"/>
      <c r="Z45" s="157"/>
      <c r="AA45" s="157"/>
      <c r="AB45" s="157"/>
      <c r="AC45" s="157"/>
      <c r="AD45" s="157"/>
      <c r="AE45" s="157"/>
      <c r="AF45" s="157"/>
      <c r="AG45" s="157" t="s">
        <v>109</v>
      </c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</row>
    <row r="46" spans="1:60" outlineLevel="1" x14ac:dyDescent="0.2">
      <c r="A46" s="179">
        <v>35</v>
      </c>
      <c r="B46" s="180" t="s">
        <v>183</v>
      </c>
      <c r="C46" s="187" t="s">
        <v>184</v>
      </c>
      <c r="D46" s="181" t="s">
        <v>147</v>
      </c>
      <c r="E46" s="182">
        <v>2</v>
      </c>
      <c r="F46" s="183">
        <v>0</v>
      </c>
      <c r="G46" s="184">
        <f t="shared" si="7"/>
        <v>0</v>
      </c>
      <c r="H46" s="165">
        <v>0</v>
      </c>
      <c r="I46" s="164">
        <f t="shared" si="8"/>
        <v>0</v>
      </c>
      <c r="J46" s="165">
        <v>1437.5</v>
      </c>
      <c r="K46" s="164">
        <f t="shared" si="9"/>
        <v>2875</v>
      </c>
      <c r="L46" s="164">
        <v>21</v>
      </c>
      <c r="M46" s="164">
        <f t="shared" si="10"/>
        <v>0</v>
      </c>
      <c r="N46" s="164">
        <v>0</v>
      </c>
      <c r="O46" s="164">
        <f t="shared" si="11"/>
        <v>0</v>
      </c>
      <c r="P46" s="164">
        <v>0</v>
      </c>
      <c r="Q46" s="164">
        <f t="shared" si="12"/>
        <v>0</v>
      </c>
      <c r="R46" s="164"/>
      <c r="S46" s="164" t="s">
        <v>107</v>
      </c>
      <c r="T46" s="164" t="s">
        <v>108</v>
      </c>
      <c r="U46" s="164">
        <v>0</v>
      </c>
      <c r="V46" s="164">
        <f t="shared" si="13"/>
        <v>0</v>
      </c>
      <c r="W46" s="164" t="s">
        <v>134</v>
      </c>
      <c r="X46" s="157"/>
      <c r="Y46" s="157"/>
      <c r="Z46" s="157"/>
      <c r="AA46" s="157"/>
      <c r="AB46" s="157"/>
      <c r="AC46" s="157"/>
      <c r="AD46" s="157"/>
      <c r="AE46" s="157"/>
      <c r="AF46" s="157"/>
      <c r="AG46" s="157" t="s">
        <v>109</v>
      </c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</row>
    <row r="47" spans="1:60" outlineLevel="1" x14ac:dyDescent="0.2">
      <c r="A47" s="179">
        <v>36</v>
      </c>
      <c r="B47" s="180" t="s">
        <v>185</v>
      </c>
      <c r="C47" s="187" t="s">
        <v>186</v>
      </c>
      <c r="D47" s="181" t="s">
        <v>133</v>
      </c>
      <c r="E47" s="182">
        <v>14</v>
      </c>
      <c r="F47" s="183">
        <v>0</v>
      </c>
      <c r="G47" s="184">
        <f t="shared" si="7"/>
        <v>0</v>
      </c>
      <c r="H47" s="165">
        <v>0</v>
      </c>
      <c r="I47" s="164">
        <f t="shared" si="8"/>
        <v>0</v>
      </c>
      <c r="J47" s="165">
        <v>241.5</v>
      </c>
      <c r="K47" s="164">
        <f t="shared" si="9"/>
        <v>3381</v>
      </c>
      <c r="L47" s="164">
        <v>21</v>
      </c>
      <c r="M47" s="164">
        <f t="shared" si="10"/>
        <v>0</v>
      </c>
      <c r="N47" s="164">
        <v>0</v>
      </c>
      <c r="O47" s="164">
        <f t="shared" si="11"/>
        <v>0</v>
      </c>
      <c r="P47" s="164">
        <v>0</v>
      </c>
      <c r="Q47" s="164">
        <f t="shared" si="12"/>
        <v>0</v>
      </c>
      <c r="R47" s="164"/>
      <c r="S47" s="164" t="s">
        <v>107</v>
      </c>
      <c r="T47" s="164" t="s">
        <v>108</v>
      </c>
      <c r="U47" s="164">
        <v>0</v>
      </c>
      <c r="V47" s="164">
        <f t="shared" si="13"/>
        <v>0</v>
      </c>
      <c r="W47" s="164" t="s">
        <v>134</v>
      </c>
      <c r="X47" s="157"/>
      <c r="Y47" s="157"/>
      <c r="Z47" s="157"/>
      <c r="AA47" s="157"/>
      <c r="AB47" s="157"/>
      <c r="AC47" s="157"/>
      <c r="AD47" s="157"/>
      <c r="AE47" s="157"/>
      <c r="AF47" s="157"/>
      <c r="AG47" s="157" t="s">
        <v>109</v>
      </c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</row>
    <row r="48" spans="1:60" outlineLevel="1" x14ac:dyDescent="0.2">
      <c r="A48" s="179">
        <v>37</v>
      </c>
      <c r="B48" s="180" t="s">
        <v>187</v>
      </c>
      <c r="C48" s="187" t="s">
        <v>188</v>
      </c>
      <c r="D48" s="181" t="s">
        <v>147</v>
      </c>
      <c r="E48" s="182">
        <v>3</v>
      </c>
      <c r="F48" s="183">
        <v>0</v>
      </c>
      <c r="G48" s="184">
        <f t="shared" si="7"/>
        <v>0</v>
      </c>
      <c r="H48" s="165">
        <v>0</v>
      </c>
      <c r="I48" s="164">
        <f t="shared" si="8"/>
        <v>0</v>
      </c>
      <c r="J48" s="165">
        <v>342.7</v>
      </c>
      <c r="K48" s="164">
        <f t="shared" si="9"/>
        <v>1028.0999999999999</v>
      </c>
      <c r="L48" s="164">
        <v>21</v>
      </c>
      <c r="M48" s="164">
        <f t="shared" si="10"/>
        <v>0</v>
      </c>
      <c r="N48" s="164">
        <v>0</v>
      </c>
      <c r="O48" s="164">
        <f t="shared" si="11"/>
        <v>0</v>
      </c>
      <c r="P48" s="164">
        <v>0</v>
      </c>
      <c r="Q48" s="164">
        <f t="shared" si="12"/>
        <v>0</v>
      </c>
      <c r="R48" s="164"/>
      <c r="S48" s="164" t="s">
        <v>107</v>
      </c>
      <c r="T48" s="164" t="s">
        <v>108</v>
      </c>
      <c r="U48" s="164">
        <v>0</v>
      </c>
      <c r="V48" s="164">
        <f t="shared" si="13"/>
        <v>0</v>
      </c>
      <c r="W48" s="164" t="s">
        <v>134</v>
      </c>
      <c r="X48" s="157"/>
      <c r="Y48" s="157"/>
      <c r="Z48" s="157"/>
      <c r="AA48" s="157"/>
      <c r="AB48" s="157"/>
      <c r="AC48" s="157"/>
      <c r="AD48" s="157"/>
      <c r="AE48" s="157"/>
      <c r="AF48" s="157"/>
      <c r="AG48" s="157" t="s">
        <v>109</v>
      </c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</row>
    <row r="49" spans="1:60" outlineLevel="1" x14ac:dyDescent="0.2">
      <c r="A49" s="179">
        <v>38</v>
      </c>
      <c r="B49" s="180" t="s">
        <v>189</v>
      </c>
      <c r="C49" s="187" t="s">
        <v>190</v>
      </c>
      <c r="D49" s="181" t="s">
        <v>133</v>
      </c>
      <c r="E49" s="182">
        <v>90</v>
      </c>
      <c r="F49" s="183">
        <v>0</v>
      </c>
      <c r="G49" s="184">
        <f t="shared" si="7"/>
        <v>0</v>
      </c>
      <c r="H49" s="165">
        <v>0</v>
      </c>
      <c r="I49" s="164">
        <f t="shared" si="8"/>
        <v>0</v>
      </c>
      <c r="J49" s="165">
        <v>32.200000000000003</v>
      </c>
      <c r="K49" s="164">
        <f t="shared" si="9"/>
        <v>2898</v>
      </c>
      <c r="L49" s="164">
        <v>21</v>
      </c>
      <c r="M49" s="164">
        <f t="shared" si="10"/>
        <v>0</v>
      </c>
      <c r="N49" s="164">
        <v>0</v>
      </c>
      <c r="O49" s="164">
        <f t="shared" si="11"/>
        <v>0</v>
      </c>
      <c r="P49" s="164">
        <v>0</v>
      </c>
      <c r="Q49" s="164">
        <f t="shared" si="12"/>
        <v>0</v>
      </c>
      <c r="R49" s="164"/>
      <c r="S49" s="164" t="s">
        <v>107</v>
      </c>
      <c r="T49" s="164" t="s">
        <v>108</v>
      </c>
      <c r="U49" s="164">
        <v>0</v>
      </c>
      <c r="V49" s="164">
        <f t="shared" si="13"/>
        <v>0</v>
      </c>
      <c r="W49" s="164" t="s">
        <v>134</v>
      </c>
      <c r="X49" s="157"/>
      <c r="Y49" s="157"/>
      <c r="Z49" s="157"/>
      <c r="AA49" s="157"/>
      <c r="AB49" s="157"/>
      <c r="AC49" s="157"/>
      <c r="AD49" s="157"/>
      <c r="AE49" s="157"/>
      <c r="AF49" s="157"/>
      <c r="AG49" s="157" t="s">
        <v>109</v>
      </c>
      <c r="AH49" s="157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</row>
    <row r="50" spans="1:60" outlineLevel="1" x14ac:dyDescent="0.2">
      <c r="A50" s="179">
        <v>39</v>
      </c>
      <c r="B50" s="180" t="s">
        <v>191</v>
      </c>
      <c r="C50" s="187" t="s">
        <v>192</v>
      </c>
      <c r="D50" s="181" t="s">
        <v>106</v>
      </c>
      <c r="E50" s="182">
        <v>1</v>
      </c>
      <c r="F50" s="183">
        <v>0</v>
      </c>
      <c r="G50" s="184">
        <f t="shared" si="7"/>
        <v>0</v>
      </c>
      <c r="H50" s="165">
        <v>0</v>
      </c>
      <c r="I50" s="164">
        <f t="shared" si="8"/>
        <v>0</v>
      </c>
      <c r="J50" s="165">
        <v>4370</v>
      </c>
      <c r="K50" s="164">
        <f t="shared" si="9"/>
        <v>4370</v>
      </c>
      <c r="L50" s="164">
        <v>21</v>
      </c>
      <c r="M50" s="164">
        <f t="shared" si="10"/>
        <v>0</v>
      </c>
      <c r="N50" s="164">
        <v>0</v>
      </c>
      <c r="O50" s="164">
        <f t="shared" si="11"/>
        <v>0</v>
      </c>
      <c r="P50" s="164">
        <v>0</v>
      </c>
      <c r="Q50" s="164">
        <f t="shared" si="12"/>
        <v>0</v>
      </c>
      <c r="R50" s="164"/>
      <c r="S50" s="164" t="s">
        <v>107</v>
      </c>
      <c r="T50" s="164" t="s">
        <v>108</v>
      </c>
      <c r="U50" s="164">
        <v>0</v>
      </c>
      <c r="V50" s="164">
        <f t="shared" si="13"/>
        <v>0</v>
      </c>
      <c r="W50" s="164" t="s">
        <v>134</v>
      </c>
      <c r="X50" s="157"/>
      <c r="Y50" s="157"/>
      <c r="Z50" s="157"/>
      <c r="AA50" s="157"/>
      <c r="AB50" s="157"/>
      <c r="AC50" s="157"/>
      <c r="AD50" s="157"/>
      <c r="AE50" s="157"/>
      <c r="AF50" s="157"/>
      <c r="AG50" s="157" t="s">
        <v>109</v>
      </c>
      <c r="AH50" s="157"/>
      <c r="AI50" s="157"/>
      <c r="AJ50" s="157"/>
      <c r="AK50" s="157"/>
      <c r="AL50" s="157"/>
      <c r="AM50" s="157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7"/>
      <c r="AZ50" s="157"/>
      <c r="BA50" s="157"/>
      <c r="BB50" s="157"/>
      <c r="BC50" s="157"/>
      <c r="BD50" s="157"/>
      <c r="BE50" s="157"/>
      <c r="BF50" s="157"/>
      <c r="BG50" s="157"/>
      <c r="BH50" s="157"/>
    </row>
    <row r="51" spans="1:60" x14ac:dyDescent="0.2">
      <c r="A51" s="167" t="s">
        <v>102</v>
      </c>
      <c r="B51" s="168" t="s">
        <v>68</v>
      </c>
      <c r="C51" s="186" t="s">
        <v>69</v>
      </c>
      <c r="D51" s="169"/>
      <c r="E51" s="170"/>
      <c r="F51" s="171"/>
      <c r="G51" s="172">
        <f>SUMIF(AG52:AG58,"&lt;&gt;NOR",G52:G58)</f>
        <v>0</v>
      </c>
      <c r="H51" s="166"/>
      <c r="I51" s="166">
        <f>SUM(I52:I58)</f>
        <v>0</v>
      </c>
      <c r="J51" s="166"/>
      <c r="K51" s="166">
        <f>SUM(K52:K58)</f>
        <v>23326</v>
      </c>
      <c r="L51" s="166"/>
      <c r="M51" s="166">
        <f>SUM(M52:M58)</f>
        <v>0</v>
      </c>
      <c r="N51" s="166"/>
      <c r="O51" s="166">
        <f>SUM(O52:O58)</f>
        <v>0</v>
      </c>
      <c r="P51" s="166"/>
      <c r="Q51" s="166">
        <f>SUM(Q52:Q58)</f>
        <v>0</v>
      </c>
      <c r="R51" s="166"/>
      <c r="S51" s="166"/>
      <c r="T51" s="166"/>
      <c r="U51" s="166"/>
      <c r="V51" s="166">
        <f>SUM(V52:V58)</f>
        <v>0</v>
      </c>
      <c r="W51" s="166"/>
      <c r="AG51" t="s">
        <v>103</v>
      </c>
    </row>
    <row r="52" spans="1:60" outlineLevel="1" x14ac:dyDescent="0.2">
      <c r="A52" s="179">
        <v>40</v>
      </c>
      <c r="B52" s="180" t="s">
        <v>193</v>
      </c>
      <c r="C52" s="187" t="s">
        <v>194</v>
      </c>
      <c r="D52" s="181" t="s">
        <v>106</v>
      </c>
      <c r="E52" s="182">
        <v>1</v>
      </c>
      <c r="F52" s="183">
        <v>0</v>
      </c>
      <c r="G52" s="184">
        <f t="shared" ref="G52:G58" si="14">ROUND(E52*F52,2)</f>
        <v>0</v>
      </c>
      <c r="H52" s="165">
        <v>0</v>
      </c>
      <c r="I52" s="164">
        <f t="shared" ref="I52:I58" si="15">ROUND(E52*H52,2)</f>
        <v>0</v>
      </c>
      <c r="J52" s="165">
        <v>4080</v>
      </c>
      <c r="K52" s="164">
        <f t="shared" ref="K52:K58" si="16">ROUND(E52*J52,2)</f>
        <v>4080</v>
      </c>
      <c r="L52" s="164">
        <v>21</v>
      </c>
      <c r="M52" s="164">
        <f t="shared" ref="M52:M58" si="17">G52*(1+L52/100)</f>
        <v>0</v>
      </c>
      <c r="N52" s="164">
        <v>0</v>
      </c>
      <c r="O52" s="164">
        <f t="shared" ref="O52:O58" si="18">ROUND(E52*N52,2)</f>
        <v>0</v>
      </c>
      <c r="P52" s="164">
        <v>0</v>
      </c>
      <c r="Q52" s="164">
        <f t="shared" ref="Q52:Q58" si="19">ROUND(E52*P52,2)</f>
        <v>0</v>
      </c>
      <c r="R52" s="164"/>
      <c r="S52" s="164" t="s">
        <v>107</v>
      </c>
      <c r="T52" s="164" t="s">
        <v>108</v>
      </c>
      <c r="U52" s="164">
        <v>0</v>
      </c>
      <c r="V52" s="164">
        <f t="shared" ref="V52:V58" si="20">ROUND(E52*U52,2)</f>
        <v>0</v>
      </c>
      <c r="W52" s="164" t="s">
        <v>195</v>
      </c>
      <c r="X52" s="157"/>
      <c r="Y52" s="157"/>
      <c r="Z52" s="157"/>
      <c r="AA52" s="157"/>
      <c r="AB52" s="157"/>
      <c r="AC52" s="157"/>
      <c r="AD52" s="157"/>
      <c r="AE52" s="157"/>
      <c r="AF52" s="157"/>
      <c r="AG52" s="157" t="s">
        <v>109</v>
      </c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</row>
    <row r="53" spans="1:60" outlineLevel="1" x14ac:dyDescent="0.2">
      <c r="A53" s="179">
        <v>41</v>
      </c>
      <c r="B53" s="180" t="s">
        <v>196</v>
      </c>
      <c r="C53" s="187" t="s">
        <v>197</v>
      </c>
      <c r="D53" s="181" t="s">
        <v>106</v>
      </c>
      <c r="E53" s="182">
        <v>1</v>
      </c>
      <c r="F53" s="183">
        <v>0</v>
      </c>
      <c r="G53" s="184">
        <f t="shared" si="14"/>
        <v>0</v>
      </c>
      <c r="H53" s="165">
        <v>0</v>
      </c>
      <c r="I53" s="164">
        <f t="shared" si="15"/>
        <v>0</v>
      </c>
      <c r="J53" s="165">
        <v>1840</v>
      </c>
      <c r="K53" s="164">
        <f t="shared" si="16"/>
        <v>1840</v>
      </c>
      <c r="L53" s="164">
        <v>21</v>
      </c>
      <c r="M53" s="164">
        <f t="shared" si="17"/>
        <v>0</v>
      </c>
      <c r="N53" s="164">
        <v>0</v>
      </c>
      <c r="O53" s="164">
        <f t="shared" si="18"/>
        <v>0</v>
      </c>
      <c r="P53" s="164">
        <v>0</v>
      </c>
      <c r="Q53" s="164">
        <f t="shared" si="19"/>
        <v>0</v>
      </c>
      <c r="R53" s="164"/>
      <c r="S53" s="164" t="s">
        <v>107</v>
      </c>
      <c r="T53" s="164" t="s">
        <v>108</v>
      </c>
      <c r="U53" s="164">
        <v>0</v>
      </c>
      <c r="V53" s="164">
        <f t="shared" si="20"/>
        <v>0</v>
      </c>
      <c r="W53" s="164" t="s">
        <v>195</v>
      </c>
      <c r="X53" s="157"/>
      <c r="Y53" s="157"/>
      <c r="Z53" s="157"/>
      <c r="AA53" s="157"/>
      <c r="AB53" s="157"/>
      <c r="AC53" s="157"/>
      <c r="AD53" s="157"/>
      <c r="AE53" s="157"/>
      <c r="AF53" s="157"/>
      <c r="AG53" s="157" t="s">
        <v>109</v>
      </c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7"/>
      <c r="BB53" s="157"/>
      <c r="BC53" s="157"/>
      <c r="BD53" s="157"/>
      <c r="BE53" s="157"/>
      <c r="BF53" s="157"/>
      <c r="BG53" s="157"/>
      <c r="BH53" s="157"/>
    </row>
    <row r="54" spans="1:60" outlineLevel="1" x14ac:dyDescent="0.2">
      <c r="A54" s="179">
        <v>42</v>
      </c>
      <c r="B54" s="180" t="s">
        <v>198</v>
      </c>
      <c r="C54" s="187" t="s">
        <v>199</v>
      </c>
      <c r="D54" s="181" t="s">
        <v>106</v>
      </c>
      <c r="E54" s="182">
        <v>1</v>
      </c>
      <c r="F54" s="183">
        <v>0</v>
      </c>
      <c r="G54" s="184">
        <f t="shared" si="14"/>
        <v>0</v>
      </c>
      <c r="H54" s="165">
        <v>0</v>
      </c>
      <c r="I54" s="164">
        <f t="shared" si="15"/>
        <v>0</v>
      </c>
      <c r="J54" s="165">
        <v>560</v>
      </c>
      <c r="K54" s="164">
        <f t="shared" si="16"/>
        <v>560</v>
      </c>
      <c r="L54" s="164">
        <v>21</v>
      </c>
      <c r="M54" s="164">
        <f t="shared" si="17"/>
        <v>0</v>
      </c>
      <c r="N54" s="164">
        <v>0</v>
      </c>
      <c r="O54" s="164">
        <f t="shared" si="18"/>
        <v>0</v>
      </c>
      <c r="P54" s="164">
        <v>0</v>
      </c>
      <c r="Q54" s="164">
        <f t="shared" si="19"/>
        <v>0</v>
      </c>
      <c r="R54" s="164"/>
      <c r="S54" s="164" t="s">
        <v>107</v>
      </c>
      <c r="T54" s="164" t="s">
        <v>108</v>
      </c>
      <c r="U54" s="164">
        <v>0</v>
      </c>
      <c r="V54" s="164">
        <f t="shared" si="20"/>
        <v>0</v>
      </c>
      <c r="W54" s="164" t="s">
        <v>195</v>
      </c>
      <c r="X54" s="157"/>
      <c r="Y54" s="157"/>
      <c r="Z54" s="157"/>
      <c r="AA54" s="157"/>
      <c r="AB54" s="157"/>
      <c r="AC54" s="157"/>
      <c r="AD54" s="157"/>
      <c r="AE54" s="157"/>
      <c r="AF54" s="157"/>
      <c r="AG54" s="157" t="s">
        <v>109</v>
      </c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</row>
    <row r="55" spans="1:60" outlineLevel="1" x14ac:dyDescent="0.2">
      <c r="A55" s="179">
        <v>43</v>
      </c>
      <c r="B55" s="180" t="s">
        <v>200</v>
      </c>
      <c r="C55" s="187" t="s">
        <v>201</v>
      </c>
      <c r="D55" s="181" t="s">
        <v>106</v>
      </c>
      <c r="E55" s="182">
        <v>1</v>
      </c>
      <c r="F55" s="183">
        <v>0</v>
      </c>
      <c r="G55" s="184">
        <f t="shared" si="14"/>
        <v>0</v>
      </c>
      <c r="H55" s="165">
        <v>0</v>
      </c>
      <c r="I55" s="164">
        <f t="shared" si="15"/>
        <v>0</v>
      </c>
      <c r="J55" s="165">
        <v>1640</v>
      </c>
      <c r="K55" s="164">
        <f t="shared" si="16"/>
        <v>1640</v>
      </c>
      <c r="L55" s="164">
        <v>21</v>
      </c>
      <c r="M55" s="164">
        <f t="shared" si="17"/>
        <v>0</v>
      </c>
      <c r="N55" s="164">
        <v>0</v>
      </c>
      <c r="O55" s="164">
        <f t="shared" si="18"/>
        <v>0</v>
      </c>
      <c r="P55" s="164">
        <v>0</v>
      </c>
      <c r="Q55" s="164">
        <f t="shared" si="19"/>
        <v>0</v>
      </c>
      <c r="R55" s="164"/>
      <c r="S55" s="164" t="s">
        <v>107</v>
      </c>
      <c r="T55" s="164" t="s">
        <v>108</v>
      </c>
      <c r="U55" s="164">
        <v>0</v>
      </c>
      <c r="V55" s="164">
        <f t="shared" si="20"/>
        <v>0</v>
      </c>
      <c r="W55" s="164" t="s">
        <v>195</v>
      </c>
      <c r="X55" s="157"/>
      <c r="Y55" s="157"/>
      <c r="Z55" s="157"/>
      <c r="AA55" s="157"/>
      <c r="AB55" s="157"/>
      <c r="AC55" s="157"/>
      <c r="AD55" s="157"/>
      <c r="AE55" s="157"/>
      <c r="AF55" s="157"/>
      <c r="AG55" s="157" t="s">
        <v>109</v>
      </c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</row>
    <row r="56" spans="1:60" outlineLevel="1" x14ac:dyDescent="0.2">
      <c r="A56" s="179">
        <v>44</v>
      </c>
      <c r="B56" s="180" t="s">
        <v>202</v>
      </c>
      <c r="C56" s="187" t="s">
        <v>203</v>
      </c>
      <c r="D56" s="181" t="s">
        <v>106</v>
      </c>
      <c r="E56" s="182">
        <v>1</v>
      </c>
      <c r="F56" s="183">
        <v>0</v>
      </c>
      <c r="G56" s="184">
        <f t="shared" si="14"/>
        <v>0</v>
      </c>
      <c r="H56" s="165">
        <v>0</v>
      </c>
      <c r="I56" s="164">
        <f t="shared" si="15"/>
        <v>0</v>
      </c>
      <c r="J56" s="165">
        <v>1070</v>
      </c>
      <c r="K56" s="164">
        <f t="shared" si="16"/>
        <v>1070</v>
      </c>
      <c r="L56" s="164">
        <v>21</v>
      </c>
      <c r="M56" s="164">
        <f t="shared" si="17"/>
        <v>0</v>
      </c>
      <c r="N56" s="164">
        <v>0</v>
      </c>
      <c r="O56" s="164">
        <f t="shared" si="18"/>
        <v>0</v>
      </c>
      <c r="P56" s="164">
        <v>0</v>
      </c>
      <c r="Q56" s="164">
        <f t="shared" si="19"/>
        <v>0</v>
      </c>
      <c r="R56" s="164"/>
      <c r="S56" s="164" t="s">
        <v>107</v>
      </c>
      <c r="T56" s="164" t="s">
        <v>108</v>
      </c>
      <c r="U56" s="164">
        <v>0</v>
      </c>
      <c r="V56" s="164">
        <f t="shared" si="20"/>
        <v>0</v>
      </c>
      <c r="W56" s="164" t="s">
        <v>195</v>
      </c>
      <c r="X56" s="157"/>
      <c r="Y56" s="157"/>
      <c r="Z56" s="157"/>
      <c r="AA56" s="157"/>
      <c r="AB56" s="157"/>
      <c r="AC56" s="157"/>
      <c r="AD56" s="157"/>
      <c r="AE56" s="157"/>
      <c r="AF56" s="157"/>
      <c r="AG56" s="157" t="s">
        <v>109</v>
      </c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</row>
    <row r="57" spans="1:60" ht="22.5" outlineLevel="1" x14ac:dyDescent="0.2">
      <c r="A57" s="179">
        <v>45</v>
      </c>
      <c r="B57" s="180" t="s">
        <v>204</v>
      </c>
      <c r="C57" s="187" t="s">
        <v>205</v>
      </c>
      <c r="D57" s="181" t="s">
        <v>106</v>
      </c>
      <c r="E57" s="182">
        <v>1</v>
      </c>
      <c r="F57" s="183">
        <v>0</v>
      </c>
      <c r="G57" s="184">
        <f t="shared" si="14"/>
        <v>0</v>
      </c>
      <c r="H57" s="165">
        <v>0</v>
      </c>
      <c r="I57" s="164">
        <f t="shared" si="15"/>
        <v>0</v>
      </c>
      <c r="J57" s="165">
        <v>13920</v>
      </c>
      <c r="K57" s="164">
        <f t="shared" si="16"/>
        <v>13920</v>
      </c>
      <c r="L57" s="164">
        <v>21</v>
      </c>
      <c r="M57" s="164">
        <f t="shared" si="17"/>
        <v>0</v>
      </c>
      <c r="N57" s="164">
        <v>0</v>
      </c>
      <c r="O57" s="164">
        <f t="shared" si="18"/>
        <v>0</v>
      </c>
      <c r="P57" s="164">
        <v>0</v>
      </c>
      <c r="Q57" s="164">
        <f t="shared" si="19"/>
        <v>0</v>
      </c>
      <c r="R57" s="164"/>
      <c r="S57" s="164" t="s">
        <v>107</v>
      </c>
      <c r="T57" s="164" t="s">
        <v>108</v>
      </c>
      <c r="U57" s="164">
        <v>0</v>
      </c>
      <c r="V57" s="164">
        <f t="shared" si="20"/>
        <v>0</v>
      </c>
      <c r="W57" s="164" t="s">
        <v>195</v>
      </c>
      <c r="X57" s="157"/>
      <c r="Y57" s="157"/>
      <c r="Z57" s="157"/>
      <c r="AA57" s="157"/>
      <c r="AB57" s="157"/>
      <c r="AC57" s="157"/>
      <c r="AD57" s="157"/>
      <c r="AE57" s="157"/>
      <c r="AF57" s="157"/>
      <c r="AG57" s="157" t="s">
        <v>109</v>
      </c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</row>
    <row r="58" spans="1:60" outlineLevel="1" x14ac:dyDescent="0.2">
      <c r="A58" s="179">
        <v>46</v>
      </c>
      <c r="B58" s="180" t="s">
        <v>206</v>
      </c>
      <c r="C58" s="187" t="s">
        <v>207</v>
      </c>
      <c r="D58" s="181" t="s">
        <v>106</v>
      </c>
      <c r="E58" s="182">
        <v>1</v>
      </c>
      <c r="F58" s="183">
        <v>0</v>
      </c>
      <c r="G58" s="184">
        <f t="shared" si="14"/>
        <v>0</v>
      </c>
      <c r="H58" s="165">
        <v>0</v>
      </c>
      <c r="I58" s="164">
        <f t="shared" si="15"/>
        <v>0</v>
      </c>
      <c r="J58" s="165">
        <v>216</v>
      </c>
      <c r="K58" s="164">
        <f t="shared" si="16"/>
        <v>216</v>
      </c>
      <c r="L58" s="164">
        <v>21</v>
      </c>
      <c r="M58" s="164">
        <f t="shared" si="17"/>
        <v>0</v>
      </c>
      <c r="N58" s="164">
        <v>0</v>
      </c>
      <c r="O58" s="164">
        <f t="shared" si="18"/>
        <v>0</v>
      </c>
      <c r="P58" s="164">
        <v>0</v>
      </c>
      <c r="Q58" s="164">
        <f t="shared" si="19"/>
        <v>0</v>
      </c>
      <c r="R58" s="164"/>
      <c r="S58" s="164" t="s">
        <v>107</v>
      </c>
      <c r="T58" s="164" t="s">
        <v>108</v>
      </c>
      <c r="U58" s="164">
        <v>0</v>
      </c>
      <c r="V58" s="164">
        <f t="shared" si="20"/>
        <v>0</v>
      </c>
      <c r="W58" s="164" t="s">
        <v>195</v>
      </c>
      <c r="X58" s="157"/>
      <c r="Y58" s="157"/>
      <c r="Z58" s="157"/>
      <c r="AA58" s="157"/>
      <c r="AB58" s="157"/>
      <c r="AC58" s="157"/>
      <c r="AD58" s="157"/>
      <c r="AE58" s="157"/>
      <c r="AF58" s="157"/>
      <c r="AG58" s="157" t="s">
        <v>109</v>
      </c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</row>
    <row r="59" spans="1:60" x14ac:dyDescent="0.2">
      <c r="A59" s="167" t="s">
        <v>102</v>
      </c>
      <c r="B59" s="168" t="s">
        <v>70</v>
      </c>
      <c r="C59" s="186" t="s">
        <v>71</v>
      </c>
      <c r="D59" s="169"/>
      <c r="E59" s="170"/>
      <c r="F59" s="171"/>
      <c r="G59" s="172">
        <f>SUMIF(AG60:AG60,"&lt;&gt;NOR",G60:G60)</f>
        <v>0</v>
      </c>
      <c r="H59" s="166"/>
      <c r="I59" s="166">
        <f>SUM(I60:I60)</f>
        <v>0</v>
      </c>
      <c r="J59" s="166"/>
      <c r="K59" s="166">
        <f>SUM(K60:K60)</f>
        <v>2300</v>
      </c>
      <c r="L59" s="166"/>
      <c r="M59" s="166">
        <f>SUM(M60:M60)</f>
        <v>0</v>
      </c>
      <c r="N59" s="166"/>
      <c r="O59" s="166">
        <f>SUM(O60:O60)</f>
        <v>0</v>
      </c>
      <c r="P59" s="166"/>
      <c r="Q59" s="166">
        <f>SUM(Q60:Q60)</f>
        <v>0</v>
      </c>
      <c r="R59" s="166"/>
      <c r="S59" s="166"/>
      <c r="T59" s="166"/>
      <c r="U59" s="166"/>
      <c r="V59" s="166">
        <f>SUM(V60:V60)</f>
        <v>0</v>
      </c>
      <c r="W59" s="166"/>
      <c r="AG59" t="s">
        <v>103</v>
      </c>
    </row>
    <row r="60" spans="1:60" outlineLevel="1" x14ac:dyDescent="0.2">
      <c r="A60" s="179">
        <v>47</v>
      </c>
      <c r="B60" s="180" t="s">
        <v>208</v>
      </c>
      <c r="C60" s="187" t="s">
        <v>209</v>
      </c>
      <c r="D60" s="181" t="s">
        <v>106</v>
      </c>
      <c r="E60" s="182">
        <v>1</v>
      </c>
      <c r="F60" s="183">
        <v>0</v>
      </c>
      <c r="G60" s="184">
        <f>ROUND(E60*F60,2)</f>
        <v>0</v>
      </c>
      <c r="H60" s="165">
        <v>0</v>
      </c>
      <c r="I60" s="164">
        <f>ROUND(E60*H60,2)</f>
        <v>0</v>
      </c>
      <c r="J60" s="165">
        <v>2300</v>
      </c>
      <c r="K60" s="164">
        <f>ROUND(E60*J60,2)</f>
        <v>2300</v>
      </c>
      <c r="L60" s="164">
        <v>21</v>
      </c>
      <c r="M60" s="164">
        <f>G60*(1+L60/100)</f>
        <v>0</v>
      </c>
      <c r="N60" s="164">
        <v>0</v>
      </c>
      <c r="O60" s="164">
        <f>ROUND(E60*N60,2)</f>
        <v>0</v>
      </c>
      <c r="P60" s="164">
        <v>0</v>
      </c>
      <c r="Q60" s="164">
        <f>ROUND(E60*P60,2)</f>
        <v>0</v>
      </c>
      <c r="R60" s="164"/>
      <c r="S60" s="164" t="s">
        <v>107</v>
      </c>
      <c r="T60" s="164" t="s">
        <v>108</v>
      </c>
      <c r="U60" s="164">
        <v>0</v>
      </c>
      <c r="V60" s="164">
        <f>ROUND(E60*U60,2)</f>
        <v>0</v>
      </c>
      <c r="W60" s="164"/>
      <c r="X60" s="157"/>
      <c r="Y60" s="157"/>
      <c r="Z60" s="157"/>
      <c r="AA60" s="157"/>
      <c r="AB60" s="157"/>
      <c r="AC60" s="157"/>
      <c r="AD60" s="157"/>
      <c r="AE60" s="157"/>
      <c r="AF60" s="157"/>
      <c r="AG60" s="157" t="s">
        <v>109</v>
      </c>
      <c r="AH60" s="157"/>
      <c r="AI60" s="157"/>
      <c r="AJ60" s="157"/>
      <c r="AK60" s="157"/>
      <c r="AL60" s="157"/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57"/>
      <c r="BB60" s="157"/>
      <c r="BC60" s="157"/>
      <c r="BD60" s="157"/>
      <c r="BE60" s="157"/>
      <c r="BF60" s="157"/>
      <c r="BG60" s="157"/>
      <c r="BH60" s="157"/>
    </row>
    <row r="61" spans="1:60" x14ac:dyDescent="0.2">
      <c r="A61" s="167" t="s">
        <v>102</v>
      </c>
      <c r="B61" s="168" t="s">
        <v>72</v>
      </c>
      <c r="C61" s="186" t="s">
        <v>73</v>
      </c>
      <c r="D61" s="169"/>
      <c r="E61" s="170"/>
      <c r="F61" s="171"/>
      <c r="G61" s="172">
        <f>SUMIF(AG62:AG68,"&lt;&gt;NOR",G62:G68)</f>
        <v>0</v>
      </c>
      <c r="H61" s="166"/>
      <c r="I61" s="166">
        <f>SUM(I62:I68)</f>
        <v>8320.3000000000011</v>
      </c>
      <c r="J61" s="166"/>
      <c r="K61" s="166">
        <f>SUM(K62:K68)</f>
        <v>12870.339999999998</v>
      </c>
      <c r="L61" s="166"/>
      <c r="M61" s="166">
        <f>SUM(M62:M68)</f>
        <v>0</v>
      </c>
      <c r="N61" s="166"/>
      <c r="O61" s="166">
        <f>SUM(O62:O68)</f>
        <v>0.29000000000000004</v>
      </c>
      <c r="P61" s="166"/>
      <c r="Q61" s="166">
        <f>SUM(Q62:Q68)</f>
        <v>0</v>
      </c>
      <c r="R61" s="166"/>
      <c r="S61" s="166"/>
      <c r="T61" s="166"/>
      <c r="U61" s="166"/>
      <c r="V61" s="166">
        <f>SUM(V62:V68)</f>
        <v>32</v>
      </c>
      <c r="W61" s="166"/>
      <c r="AG61" t="s">
        <v>103</v>
      </c>
    </row>
    <row r="62" spans="1:60" ht="22.5" outlineLevel="1" x14ac:dyDescent="0.2">
      <c r="A62" s="179">
        <v>48</v>
      </c>
      <c r="B62" s="180" t="s">
        <v>210</v>
      </c>
      <c r="C62" s="187" t="s">
        <v>211</v>
      </c>
      <c r="D62" s="181" t="s">
        <v>114</v>
      </c>
      <c r="E62" s="182">
        <v>17.509</v>
      </c>
      <c r="F62" s="183">
        <v>0</v>
      </c>
      <c r="G62" s="184">
        <f t="shared" ref="G62:G68" si="21">ROUND(E62*F62,2)</f>
        <v>0</v>
      </c>
      <c r="H62" s="165">
        <v>83.94</v>
      </c>
      <c r="I62" s="164">
        <f t="shared" ref="I62:I68" si="22">ROUND(E62*H62,2)</f>
        <v>1469.71</v>
      </c>
      <c r="J62" s="165">
        <v>620.87</v>
      </c>
      <c r="K62" s="164">
        <f t="shared" ref="K62:K68" si="23">ROUND(E62*J62,2)</f>
        <v>10870.81</v>
      </c>
      <c r="L62" s="164">
        <v>21</v>
      </c>
      <c r="M62" s="164">
        <f t="shared" ref="M62:M68" si="24">G62*(1+L62/100)</f>
        <v>0</v>
      </c>
      <c r="N62" s="164">
        <v>4.2500000000000003E-3</v>
      </c>
      <c r="O62" s="164">
        <f t="shared" ref="O62:O68" si="25">ROUND(E62*N62,2)</f>
        <v>7.0000000000000007E-2</v>
      </c>
      <c r="P62" s="164">
        <v>0</v>
      </c>
      <c r="Q62" s="164">
        <f t="shared" ref="Q62:Q68" si="26">ROUND(E62*P62,2)</f>
        <v>0</v>
      </c>
      <c r="R62" s="164"/>
      <c r="S62" s="164" t="s">
        <v>107</v>
      </c>
      <c r="T62" s="164" t="s">
        <v>108</v>
      </c>
      <c r="U62" s="164">
        <v>1.5439099999999999</v>
      </c>
      <c r="V62" s="164">
        <f t="shared" ref="V62:V68" si="27">ROUND(E62*U62,2)</f>
        <v>27.03</v>
      </c>
      <c r="W62" s="164"/>
      <c r="X62" s="157"/>
      <c r="Y62" s="157"/>
      <c r="Z62" s="157"/>
      <c r="AA62" s="157"/>
      <c r="AB62" s="157"/>
      <c r="AC62" s="157"/>
      <c r="AD62" s="157"/>
      <c r="AE62" s="157"/>
      <c r="AF62" s="157"/>
      <c r="AG62" s="157" t="s">
        <v>109</v>
      </c>
      <c r="AH62" s="157"/>
      <c r="AI62" s="157"/>
      <c r="AJ62" s="157"/>
      <c r="AK62" s="157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7"/>
      <c r="AZ62" s="157"/>
      <c r="BA62" s="157"/>
      <c r="BB62" s="157"/>
      <c r="BC62" s="157"/>
      <c r="BD62" s="157"/>
      <c r="BE62" s="157"/>
      <c r="BF62" s="157"/>
      <c r="BG62" s="157"/>
      <c r="BH62" s="157"/>
    </row>
    <row r="63" spans="1:60" outlineLevel="1" x14ac:dyDescent="0.2">
      <c r="A63" s="179">
        <v>49</v>
      </c>
      <c r="B63" s="180" t="s">
        <v>212</v>
      </c>
      <c r="C63" s="187" t="s">
        <v>213</v>
      </c>
      <c r="D63" s="181" t="s">
        <v>114</v>
      </c>
      <c r="E63" s="182">
        <v>3.12</v>
      </c>
      <c r="F63" s="183">
        <v>0</v>
      </c>
      <c r="G63" s="184">
        <f t="shared" si="21"/>
        <v>0</v>
      </c>
      <c r="H63" s="165">
        <v>0</v>
      </c>
      <c r="I63" s="164">
        <f t="shared" si="22"/>
        <v>0</v>
      </c>
      <c r="J63" s="165">
        <v>41.39</v>
      </c>
      <c r="K63" s="164">
        <f t="shared" si="23"/>
        <v>129.13999999999999</v>
      </c>
      <c r="L63" s="164">
        <v>21</v>
      </c>
      <c r="M63" s="164">
        <f t="shared" si="24"/>
        <v>0</v>
      </c>
      <c r="N63" s="164">
        <v>0</v>
      </c>
      <c r="O63" s="164">
        <f t="shared" si="25"/>
        <v>0</v>
      </c>
      <c r="P63" s="164">
        <v>0</v>
      </c>
      <c r="Q63" s="164">
        <f t="shared" si="26"/>
        <v>0</v>
      </c>
      <c r="R63" s="164"/>
      <c r="S63" s="164" t="s">
        <v>115</v>
      </c>
      <c r="T63" s="164" t="s">
        <v>108</v>
      </c>
      <c r="U63" s="164">
        <v>0.10292999999999999</v>
      </c>
      <c r="V63" s="164">
        <f t="shared" si="27"/>
        <v>0.32</v>
      </c>
      <c r="W63" s="164"/>
      <c r="X63" s="157"/>
      <c r="Y63" s="157"/>
      <c r="Z63" s="157"/>
      <c r="AA63" s="157"/>
      <c r="AB63" s="157"/>
      <c r="AC63" s="157"/>
      <c r="AD63" s="157"/>
      <c r="AE63" s="157"/>
      <c r="AF63" s="157"/>
      <c r="AG63" s="157" t="s">
        <v>109</v>
      </c>
      <c r="AH63" s="157"/>
      <c r="AI63" s="157"/>
      <c r="AJ63" s="157"/>
      <c r="AK63" s="157"/>
      <c r="AL63" s="157"/>
      <c r="AM63" s="157"/>
      <c r="AN63" s="157"/>
      <c r="AO63" s="157"/>
      <c r="AP63" s="157"/>
      <c r="AQ63" s="157"/>
      <c r="AR63" s="157"/>
      <c r="AS63" s="157"/>
      <c r="AT63" s="157"/>
      <c r="AU63" s="157"/>
      <c r="AV63" s="157"/>
      <c r="AW63" s="157"/>
      <c r="AX63" s="157"/>
      <c r="AY63" s="157"/>
      <c r="AZ63" s="157"/>
      <c r="BA63" s="157"/>
      <c r="BB63" s="157"/>
      <c r="BC63" s="157"/>
      <c r="BD63" s="157"/>
      <c r="BE63" s="157"/>
      <c r="BF63" s="157"/>
      <c r="BG63" s="157"/>
      <c r="BH63" s="157"/>
    </row>
    <row r="64" spans="1:60" outlineLevel="1" x14ac:dyDescent="0.2">
      <c r="A64" s="179">
        <v>50</v>
      </c>
      <c r="B64" s="180" t="s">
        <v>214</v>
      </c>
      <c r="C64" s="187" t="s">
        <v>215</v>
      </c>
      <c r="D64" s="181" t="s">
        <v>114</v>
      </c>
      <c r="E64" s="182">
        <v>20</v>
      </c>
      <c r="F64" s="183">
        <v>0</v>
      </c>
      <c r="G64" s="184">
        <f t="shared" si="21"/>
        <v>0</v>
      </c>
      <c r="H64" s="165">
        <v>311</v>
      </c>
      <c r="I64" s="164">
        <f t="shared" si="22"/>
        <v>6220</v>
      </c>
      <c r="J64" s="165">
        <v>0</v>
      </c>
      <c r="K64" s="164">
        <f t="shared" si="23"/>
        <v>0</v>
      </c>
      <c r="L64" s="164">
        <v>21</v>
      </c>
      <c r="M64" s="164">
        <f t="shared" si="24"/>
        <v>0</v>
      </c>
      <c r="N64" s="164">
        <v>1.0999999999999999E-2</v>
      </c>
      <c r="O64" s="164">
        <f t="shared" si="25"/>
        <v>0.22</v>
      </c>
      <c r="P64" s="164">
        <v>0</v>
      </c>
      <c r="Q64" s="164">
        <f t="shared" si="26"/>
        <v>0</v>
      </c>
      <c r="R64" s="164" t="s">
        <v>216</v>
      </c>
      <c r="S64" s="164" t="s">
        <v>115</v>
      </c>
      <c r="T64" s="164" t="s">
        <v>217</v>
      </c>
      <c r="U64" s="164">
        <v>0</v>
      </c>
      <c r="V64" s="164">
        <f t="shared" si="27"/>
        <v>0</v>
      </c>
      <c r="W64" s="164"/>
      <c r="X64" s="157"/>
      <c r="Y64" s="157"/>
      <c r="Z64" s="157"/>
      <c r="AA64" s="157"/>
      <c r="AB64" s="157"/>
      <c r="AC64" s="157"/>
      <c r="AD64" s="157"/>
      <c r="AE64" s="157"/>
      <c r="AF64" s="157"/>
      <c r="AG64" s="157" t="s">
        <v>218</v>
      </c>
      <c r="AH64" s="157"/>
      <c r="AI64" s="157"/>
      <c r="AJ64" s="157"/>
      <c r="AK64" s="157"/>
      <c r="AL64" s="157"/>
      <c r="AM64" s="157"/>
      <c r="AN64" s="157"/>
      <c r="AO64" s="157"/>
      <c r="AP64" s="157"/>
      <c r="AQ64" s="157"/>
      <c r="AR64" s="157"/>
      <c r="AS64" s="157"/>
      <c r="AT64" s="157"/>
      <c r="AU64" s="157"/>
      <c r="AV64" s="157"/>
      <c r="AW64" s="157"/>
      <c r="AX64" s="157"/>
      <c r="AY64" s="157"/>
      <c r="AZ64" s="157"/>
      <c r="BA64" s="157"/>
      <c r="BB64" s="157"/>
      <c r="BC64" s="157"/>
      <c r="BD64" s="157"/>
      <c r="BE64" s="157"/>
      <c r="BF64" s="157"/>
      <c r="BG64" s="157"/>
      <c r="BH64" s="157"/>
    </row>
    <row r="65" spans="1:60" outlineLevel="1" x14ac:dyDescent="0.2">
      <c r="A65" s="179">
        <v>51</v>
      </c>
      <c r="B65" s="180" t="s">
        <v>219</v>
      </c>
      <c r="C65" s="187" t="s">
        <v>220</v>
      </c>
      <c r="D65" s="181" t="s">
        <v>133</v>
      </c>
      <c r="E65" s="182">
        <v>10.46</v>
      </c>
      <c r="F65" s="183">
        <v>0</v>
      </c>
      <c r="G65" s="184">
        <f t="shared" si="21"/>
        <v>0</v>
      </c>
      <c r="H65" s="165">
        <v>0</v>
      </c>
      <c r="I65" s="164">
        <f t="shared" si="22"/>
        <v>0</v>
      </c>
      <c r="J65" s="165">
        <v>49.67</v>
      </c>
      <c r="K65" s="164">
        <f t="shared" si="23"/>
        <v>519.54999999999995</v>
      </c>
      <c r="L65" s="164">
        <v>21</v>
      </c>
      <c r="M65" s="164">
        <f t="shared" si="24"/>
        <v>0</v>
      </c>
      <c r="N65" s="164">
        <v>0</v>
      </c>
      <c r="O65" s="164">
        <f t="shared" si="25"/>
        <v>0</v>
      </c>
      <c r="P65" s="164">
        <v>0</v>
      </c>
      <c r="Q65" s="164">
        <f t="shared" si="26"/>
        <v>0</v>
      </c>
      <c r="R65" s="164"/>
      <c r="S65" s="164" t="s">
        <v>115</v>
      </c>
      <c r="T65" s="164" t="s">
        <v>108</v>
      </c>
      <c r="U65" s="164">
        <v>0.12350999999999999</v>
      </c>
      <c r="V65" s="164">
        <f t="shared" si="27"/>
        <v>1.29</v>
      </c>
      <c r="W65" s="164"/>
      <c r="X65" s="157"/>
      <c r="Y65" s="157"/>
      <c r="Z65" s="157"/>
      <c r="AA65" s="157"/>
      <c r="AB65" s="157"/>
      <c r="AC65" s="157"/>
      <c r="AD65" s="157"/>
      <c r="AE65" s="157"/>
      <c r="AF65" s="157"/>
      <c r="AG65" s="157" t="s">
        <v>109</v>
      </c>
      <c r="AH65" s="157"/>
      <c r="AI65" s="157"/>
      <c r="AJ65" s="157"/>
      <c r="AK65" s="157"/>
      <c r="AL65" s="157"/>
      <c r="AM65" s="157"/>
      <c r="AN65" s="157"/>
      <c r="AO65" s="157"/>
      <c r="AP65" s="157"/>
      <c r="AQ65" s="157"/>
      <c r="AR65" s="157"/>
      <c r="AS65" s="157"/>
      <c r="AT65" s="157"/>
      <c r="AU65" s="157"/>
      <c r="AV65" s="157"/>
      <c r="AW65" s="157"/>
      <c r="AX65" s="157"/>
      <c r="AY65" s="157"/>
      <c r="AZ65" s="157"/>
      <c r="BA65" s="157"/>
      <c r="BB65" s="157"/>
      <c r="BC65" s="157"/>
      <c r="BD65" s="157"/>
      <c r="BE65" s="157"/>
      <c r="BF65" s="157"/>
      <c r="BG65" s="157"/>
      <c r="BH65" s="157"/>
    </row>
    <row r="66" spans="1:60" outlineLevel="1" x14ac:dyDescent="0.2">
      <c r="A66" s="179">
        <v>52</v>
      </c>
      <c r="B66" s="180" t="s">
        <v>221</v>
      </c>
      <c r="C66" s="187" t="s">
        <v>222</v>
      </c>
      <c r="D66" s="181" t="s">
        <v>147</v>
      </c>
      <c r="E66" s="182">
        <v>5</v>
      </c>
      <c r="F66" s="183">
        <v>0</v>
      </c>
      <c r="G66" s="184">
        <f t="shared" si="21"/>
        <v>0</v>
      </c>
      <c r="H66" s="165">
        <v>47.66</v>
      </c>
      <c r="I66" s="164">
        <f t="shared" si="22"/>
        <v>238.3</v>
      </c>
      <c r="J66" s="165">
        <v>0</v>
      </c>
      <c r="K66" s="164">
        <f t="shared" si="23"/>
        <v>0</v>
      </c>
      <c r="L66" s="164">
        <v>21</v>
      </c>
      <c r="M66" s="164">
        <f t="shared" si="24"/>
        <v>0</v>
      </c>
      <c r="N66" s="164">
        <v>0</v>
      </c>
      <c r="O66" s="164">
        <f t="shared" si="25"/>
        <v>0</v>
      </c>
      <c r="P66" s="164">
        <v>0</v>
      </c>
      <c r="Q66" s="164">
        <f t="shared" si="26"/>
        <v>0</v>
      </c>
      <c r="R66" s="164"/>
      <c r="S66" s="164" t="s">
        <v>107</v>
      </c>
      <c r="T66" s="164" t="s">
        <v>217</v>
      </c>
      <c r="U66" s="164">
        <v>0</v>
      </c>
      <c r="V66" s="164">
        <f t="shared" si="27"/>
        <v>0</v>
      </c>
      <c r="W66" s="164"/>
      <c r="X66" s="157"/>
      <c r="Y66" s="157"/>
      <c r="Z66" s="157"/>
      <c r="AA66" s="157"/>
      <c r="AB66" s="157"/>
      <c r="AC66" s="157"/>
      <c r="AD66" s="157"/>
      <c r="AE66" s="157"/>
      <c r="AF66" s="157"/>
      <c r="AG66" s="157" t="s">
        <v>218</v>
      </c>
      <c r="AH66" s="157"/>
      <c r="AI66" s="157"/>
      <c r="AJ66" s="157"/>
      <c r="AK66" s="157"/>
      <c r="AL66" s="157"/>
      <c r="AM66" s="157"/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7"/>
      <c r="AZ66" s="157"/>
      <c r="BA66" s="157"/>
      <c r="BB66" s="157"/>
      <c r="BC66" s="157"/>
      <c r="BD66" s="157"/>
      <c r="BE66" s="157"/>
      <c r="BF66" s="157"/>
      <c r="BG66" s="157"/>
      <c r="BH66" s="157"/>
    </row>
    <row r="67" spans="1:60" outlineLevel="1" x14ac:dyDescent="0.2">
      <c r="A67" s="179">
        <v>53</v>
      </c>
      <c r="B67" s="180" t="s">
        <v>223</v>
      </c>
      <c r="C67" s="187" t="s">
        <v>224</v>
      </c>
      <c r="D67" s="181" t="s">
        <v>133</v>
      </c>
      <c r="E67" s="182">
        <v>23.42</v>
      </c>
      <c r="F67" s="183">
        <v>0</v>
      </c>
      <c r="G67" s="184">
        <f t="shared" si="21"/>
        <v>0</v>
      </c>
      <c r="H67" s="165">
        <v>16.75</v>
      </c>
      <c r="I67" s="164">
        <f t="shared" si="22"/>
        <v>392.29</v>
      </c>
      <c r="J67" s="165">
        <v>28.97</v>
      </c>
      <c r="K67" s="164">
        <f t="shared" si="23"/>
        <v>678.48</v>
      </c>
      <c r="L67" s="164">
        <v>21</v>
      </c>
      <c r="M67" s="164">
        <f t="shared" si="24"/>
        <v>0</v>
      </c>
      <c r="N67" s="164">
        <v>4.0000000000000003E-5</v>
      </c>
      <c r="O67" s="164">
        <f t="shared" si="25"/>
        <v>0</v>
      </c>
      <c r="P67" s="164">
        <v>0</v>
      </c>
      <c r="Q67" s="164">
        <f t="shared" si="26"/>
        <v>0</v>
      </c>
      <c r="R67" s="164"/>
      <c r="S67" s="164" t="s">
        <v>115</v>
      </c>
      <c r="T67" s="164" t="s">
        <v>108</v>
      </c>
      <c r="U67" s="164">
        <v>7.2050000000000003E-2</v>
      </c>
      <c r="V67" s="164">
        <f t="shared" si="27"/>
        <v>1.69</v>
      </c>
      <c r="W67" s="164"/>
      <c r="X67" s="157"/>
      <c r="Y67" s="157"/>
      <c r="Z67" s="157"/>
      <c r="AA67" s="157"/>
      <c r="AB67" s="157"/>
      <c r="AC67" s="157"/>
      <c r="AD67" s="157"/>
      <c r="AE67" s="157"/>
      <c r="AF67" s="157"/>
      <c r="AG67" s="157" t="s">
        <v>109</v>
      </c>
      <c r="AH67" s="157"/>
      <c r="AI67" s="157"/>
      <c r="AJ67" s="157"/>
      <c r="AK67" s="157"/>
      <c r="AL67" s="157"/>
      <c r="AM67" s="157"/>
      <c r="AN67" s="157"/>
      <c r="AO67" s="157"/>
      <c r="AP67" s="157"/>
      <c r="AQ67" s="157"/>
      <c r="AR67" s="157"/>
      <c r="AS67" s="157"/>
      <c r="AT67" s="157"/>
      <c r="AU67" s="157"/>
      <c r="AV67" s="157"/>
      <c r="AW67" s="157"/>
      <c r="AX67" s="157"/>
      <c r="AY67" s="157"/>
      <c r="AZ67" s="157"/>
      <c r="BA67" s="157"/>
      <c r="BB67" s="157"/>
      <c r="BC67" s="157"/>
      <c r="BD67" s="157"/>
      <c r="BE67" s="157"/>
      <c r="BF67" s="157"/>
      <c r="BG67" s="157"/>
      <c r="BH67" s="157"/>
    </row>
    <row r="68" spans="1:60" outlineLevel="1" x14ac:dyDescent="0.2">
      <c r="A68" s="179">
        <v>54</v>
      </c>
      <c r="B68" s="180" t="s">
        <v>225</v>
      </c>
      <c r="C68" s="187" t="s">
        <v>226</v>
      </c>
      <c r="D68" s="181" t="s">
        <v>118</v>
      </c>
      <c r="E68" s="182">
        <v>0.29535</v>
      </c>
      <c r="F68" s="183">
        <v>0</v>
      </c>
      <c r="G68" s="184">
        <f t="shared" si="21"/>
        <v>0</v>
      </c>
      <c r="H68" s="165">
        <v>0</v>
      </c>
      <c r="I68" s="164">
        <f t="shared" si="22"/>
        <v>0</v>
      </c>
      <c r="J68" s="165">
        <v>2276.5</v>
      </c>
      <c r="K68" s="164">
        <f t="shared" si="23"/>
        <v>672.36</v>
      </c>
      <c r="L68" s="164">
        <v>21</v>
      </c>
      <c r="M68" s="164">
        <f t="shared" si="24"/>
        <v>0</v>
      </c>
      <c r="N68" s="164">
        <v>0</v>
      </c>
      <c r="O68" s="164">
        <f t="shared" si="25"/>
        <v>0</v>
      </c>
      <c r="P68" s="164">
        <v>0</v>
      </c>
      <c r="Q68" s="164">
        <f t="shared" si="26"/>
        <v>0</v>
      </c>
      <c r="R68" s="164"/>
      <c r="S68" s="164" t="s">
        <v>115</v>
      </c>
      <c r="T68" s="164" t="s">
        <v>108</v>
      </c>
      <c r="U68" s="164">
        <v>5.6609800000000003</v>
      </c>
      <c r="V68" s="164">
        <f t="shared" si="27"/>
        <v>1.67</v>
      </c>
      <c r="W68" s="164"/>
      <c r="X68" s="157"/>
      <c r="Y68" s="157"/>
      <c r="Z68" s="157"/>
      <c r="AA68" s="157"/>
      <c r="AB68" s="157"/>
      <c r="AC68" s="157"/>
      <c r="AD68" s="157"/>
      <c r="AE68" s="157"/>
      <c r="AF68" s="157"/>
      <c r="AG68" s="157" t="s">
        <v>227</v>
      </c>
      <c r="AH68" s="157"/>
      <c r="AI68" s="157"/>
      <c r="AJ68" s="157"/>
      <c r="AK68" s="157"/>
      <c r="AL68" s="157"/>
      <c r="AM68" s="157"/>
      <c r="AN68" s="157"/>
      <c r="AO68" s="157"/>
      <c r="AP68" s="157"/>
      <c r="AQ68" s="157"/>
      <c r="AR68" s="157"/>
      <c r="AS68" s="157"/>
      <c r="AT68" s="157"/>
      <c r="AU68" s="157"/>
      <c r="AV68" s="157"/>
      <c r="AW68" s="157"/>
      <c r="AX68" s="157"/>
      <c r="AY68" s="157"/>
      <c r="AZ68" s="157"/>
      <c r="BA68" s="157"/>
      <c r="BB68" s="157"/>
      <c r="BC68" s="157"/>
      <c r="BD68" s="157"/>
      <c r="BE68" s="157"/>
      <c r="BF68" s="157"/>
      <c r="BG68" s="157"/>
      <c r="BH68" s="157"/>
    </row>
    <row r="69" spans="1:60" x14ac:dyDescent="0.2">
      <c r="A69" s="167" t="s">
        <v>102</v>
      </c>
      <c r="B69" s="168" t="s">
        <v>74</v>
      </c>
      <c r="C69" s="186" t="s">
        <v>75</v>
      </c>
      <c r="D69" s="169"/>
      <c r="E69" s="170"/>
      <c r="F69" s="171"/>
      <c r="G69" s="172">
        <f>SUMIF(AG70:AG70,"&lt;&gt;NOR",G70:G70)</f>
        <v>0</v>
      </c>
      <c r="H69" s="166"/>
      <c r="I69" s="166">
        <f>SUM(I70:I70)</f>
        <v>346</v>
      </c>
      <c r="J69" s="166"/>
      <c r="K69" s="166">
        <f>SUM(K70:K70)</f>
        <v>1071.51</v>
      </c>
      <c r="L69" s="166"/>
      <c r="M69" s="166">
        <f>SUM(M70:M70)</f>
        <v>0</v>
      </c>
      <c r="N69" s="166"/>
      <c r="O69" s="166">
        <f>SUM(O70:O70)</f>
        <v>0.01</v>
      </c>
      <c r="P69" s="166"/>
      <c r="Q69" s="166">
        <f>SUM(Q70:Q70)</f>
        <v>0</v>
      </c>
      <c r="R69" s="166"/>
      <c r="S69" s="166"/>
      <c r="T69" s="166"/>
      <c r="U69" s="166"/>
      <c r="V69" s="166">
        <f>SUM(V70:V70)</f>
        <v>2.66</v>
      </c>
      <c r="W69" s="166"/>
      <c r="AG69" t="s">
        <v>103</v>
      </c>
    </row>
    <row r="70" spans="1:60" ht="22.5" outlineLevel="1" x14ac:dyDescent="0.2">
      <c r="A70" s="179">
        <v>55</v>
      </c>
      <c r="B70" s="180" t="s">
        <v>228</v>
      </c>
      <c r="C70" s="187" t="s">
        <v>229</v>
      </c>
      <c r="D70" s="181" t="s">
        <v>114</v>
      </c>
      <c r="E70" s="182">
        <v>19.827999999999999</v>
      </c>
      <c r="F70" s="183">
        <v>0</v>
      </c>
      <c r="G70" s="184">
        <f>ROUND(E70*F70,2)</f>
        <v>0</v>
      </c>
      <c r="H70" s="165">
        <v>17.45</v>
      </c>
      <c r="I70" s="164">
        <f>ROUND(E70*H70,2)</f>
        <v>346</v>
      </c>
      <c r="J70" s="165">
        <v>54.04</v>
      </c>
      <c r="K70" s="164">
        <f>ROUND(E70*J70,2)</f>
        <v>1071.51</v>
      </c>
      <c r="L70" s="164">
        <v>21</v>
      </c>
      <c r="M70" s="164">
        <f>G70*(1+L70/100)</f>
        <v>0</v>
      </c>
      <c r="N70" s="164">
        <v>6.4000000000000005E-4</v>
      </c>
      <c r="O70" s="164">
        <f>ROUND(E70*N70,2)</f>
        <v>0.01</v>
      </c>
      <c r="P70" s="164">
        <v>0</v>
      </c>
      <c r="Q70" s="164">
        <f>ROUND(E70*P70,2)</f>
        <v>0</v>
      </c>
      <c r="R70" s="164"/>
      <c r="S70" s="164" t="s">
        <v>115</v>
      </c>
      <c r="T70" s="164" t="s">
        <v>108</v>
      </c>
      <c r="U70" s="164">
        <v>0.13439999999999999</v>
      </c>
      <c r="V70" s="164">
        <f>ROUND(E70*U70,2)</f>
        <v>2.66</v>
      </c>
      <c r="W70" s="164"/>
      <c r="X70" s="157"/>
      <c r="Y70" s="157"/>
      <c r="Z70" s="157"/>
      <c r="AA70" s="157"/>
      <c r="AB70" s="157"/>
      <c r="AC70" s="157"/>
      <c r="AD70" s="157"/>
      <c r="AE70" s="157"/>
      <c r="AF70" s="157"/>
      <c r="AG70" s="157" t="s">
        <v>109</v>
      </c>
      <c r="AH70" s="157"/>
      <c r="AI70" s="157"/>
      <c r="AJ70" s="157"/>
      <c r="AK70" s="157"/>
      <c r="AL70" s="157"/>
      <c r="AM70" s="157"/>
      <c r="AN70" s="157"/>
      <c r="AO70" s="157"/>
      <c r="AP70" s="157"/>
      <c r="AQ70" s="157"/>
      <c r="AR70" s="157"/>
      <c r="AS70" s="157"/>
      <c r="AT70" s="157"/>
      <c r="AU70" s="157"/>
      <c r="AV70" s="157"/>
      <c r="AW70" s="157"/>
      <c r="AX70" s="157"/>
      <c r="AY70" s="157"/>
      <c r="AZ70" s="157"/>
      <c r="BA70" s="157"/>
      <c r="BB70" s="157"/>
      <c r="BC70" s="157"/>
      <c r="BD70" s="157"/>
      <c r="BE70" s="157"/>
      <c r="BF70" s="157"/>
      <c r="BG70" s="157"/>
      <c r="BH70" s="157"/>
    </row>
    <row r="71" spans="1:60" x14ac:dyDescent="0.2">
      <c r="A71" s="167" t="s">
        <v>102</v>
      </c>
      <c r="B71" s="168" t="s">
        <v>76</v>
      </c>
      <c r="C71" s="186" t="s">
        <v>29</v>
      </c>
      <c r="D71" s="169"/>
      <c r="E71" s="170"/>
      <c r="F71" s="171"/>
      <c r="G71" s="172">
        <f>SUMIF(AG72:AG72,"&lt;&gt;NOR",G72:G72)</f>
        <v>0</v>
      </c>
      <c r="H71" s="166"/>
      <c r="I71" s="166">
        <f>SUM(I72:I72)</f>
        <v>0</v>
      </c>
      <c r="J71" s="166"/>
      <c r="K71" s="166">
        <f>SUM(K72:K72)</f>
        <v>15544.52</v>
      </c>
      <c r="L71" s="166"/>
      <c r="M71" s="166">
        <f>SUM(M72:M72)</f>
        <v>0</v>
      </c>
      <c r="N71" s="166"/>
      <c r="O71" s="166">
        <f>SUM(O72:O72)</f>
        <v>0</v>
      </c>
      <c r="P71" s="166"/>
      <c r="Q71" s="166">
        <f>SUM(Q72:Q72)</f>
        <v>0</v>
      </c>
      <c r="R71" s="166"/>
      <c r="S71" s="166"/>
      <c r="T71" s="166"/>
      <c r="U71" s="166"/>
      <c r="V71" s="166">
        <f>SUM(V72:V72)</f>
        <v>0</v>
      </c>
      <c r="W71" s="166"/>
      <c r="AG71" t="s">
        <v>103</v>
      </c>
    </row>
    <row r="72" spans="1:60" outlineLevel="1" x14ac:dyDescent="0.2">
      <c r="A72" s="173">
        <v>56</v>
      </c>
      <c r="B72" s="174" t="s">
        <v>230</v>
      </c>
      <c r="C72" s="188" t="s">
        <v>231</v>
      </c>
      <c r="D72" s="175" t="s">
        <v>232</v>
      </c>
      <c r="E72" s="176">
        <v>1</v>
      </c>
      <c r="F72" s="177">
        <v>0</v>
      </c>
      <c r="G72" s="178">
        <f>ROUND(E72*F72,2)</f>
        <v>0</v>
      </c>
      <c r="H72" s="165">
        <v>0</v>
      </c>
      <c r="I72" s="164">
        <f>ROUND(E72*H72,2)</f>
        <v>0</v>
      </c>
      <c r="J72" s="165">
        <v>15544.52</v>
      </c>
      <c r="K72" s="164">
        <f>ROUND(E72*J72,2)</f>
        <v>15544.52</v>
      </c>
      <c r="L72" s="164">
        <v>21</v>
      </c>
      <c r="M72" s="164">
        <f>G72*(1+L72/100)</f>
        <v>0</v>
      </c>
      <c r="N72" s="164">
        <v>0</v>
      </c>
      <c r="O72" s="164">
        <f>ROUND(E72*N72,2)</f>
        <v>0</v>
      </c>
      <c r="P72" s="164">
        <v>0</v>
      </c>
      <c r="Q72" s="164">
        <f>ROUND(E72*P72,2)</f>
        <v>0</v>
      </c>
      <c r="R72" s="164"/>
      <c r="S72" s="164" t="s">
        <v>115</v>
      </c>
      <c r="T72" s="164" t="s">
        <v>217</v>
      </c>
      <c r="U72" s="164">
        <v>0</v>
      </c>
      <c r="V72" s="164">
        <f>ROUND(E72*U72,2)</f>
        <v>0</v>
      </c>
      <c r="W72" s="164"/>
      <c r="X72" s="157"/>
      <c r="Y72" s="157"/>
      <c r="Z72" s="157"/>
      <c r="AA72" s="157"/>
      <c r="AB72" s="157"/>
      <c r="AC72" s="157"/>
      <c r="AD72" s="157"/>
      <c r="AE72" s="157"/>
      <c r="AF72" s="157"/>
      <c r="AG72" s="157" t="s">
        <v>233</v>
      </c>
      <c r="AH72" s="157"/>
      <c r="AI72" s="157"/>
      <c r="AJ72" s="157"/>
      <c r="AK72" s="157"/>
      <c r="AL72" s="157"/>
      <c r="AM72" s="157"/>
      <c r="AN72" s="157"/>
      <c r="AO72" s="157"/>
      <c r="AP72" s="157"/>
      <c r="AQ72" s="157"/>
      <c r="AR72" s="157"/>
      <c r="AS72" s="157"/>
      <c r="AT72" s="157"/>
      <c r="AU72" s="157"/>
      <c r="AV72" s="157"/>
      <c r="AW72" s="157"/>
      <c r="AX72" s="157"/>
      <c r="AY72" s="157"/>
      <c r="AZ72" s="157"/>
      <c r="BA72" s="157"/>
      <c r="BB72" s="157"/>
      <c r="BC72" s="157"/>
      <c r="BD72" s="157"/>
      <c r="BE72" s="157"/>
      <c r="BF72" s="157"/>
      <c r="BG72" s="157"/>
      <c r="BH72" s="157"/>
    </row>
    <row r="73" spans="1:60" x14ac:dyDescent="0.2">
      <c r="A73" s="5"/>
      <c r="B73" s="6"/>
      <c r="C73" s="189"/>
      <c r="D73" s="8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AE73">
        <v>15</v>
      </c>
      <c r="AF73">
        <v>21</v>
      </c>
    </row>
    <row r="74" spans="1:60" x14ac:dyDescent="0.2">
      <c r="A74" s="160"/>
      <c r="B74" s="161" t="s">
        <v>31</v>
      </c>
      <c r="C74" s="190"/>
      <c r="D74" s="162"/>
      <c r="E74" s="163"/>
      <c r="F74" s="163"/>
      <c r="G74" s="185">
        <f>G8+G10+G12+G20+G51+G59+G61+G69+G71</f>
        <v>0</v>
      </c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AE74">
        <f>SUMIF(L7:L72,AE73,G7:G72)</f>
        <v>0</v>
      </c>
      <c r="AF74">
        <f>SUMIF(L7:L72,AF73,G7:G72)</f>
        <v>0</v>
      </c>
      <c r="AG74" t="s">
        <v>234</v>
      </c>
    </row>
    <row r="75" spans="1:60" x14ac:dyDescent="0.2">
      <c r="A75" s="5"/>
      <c r="B75" s="6"/>
      <c r="C75" s="189"/>
      <c r="D75" s="8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60" x14ac:dyDescent="0.2">
      <c r="A76" s="5"/>
      <c r="B76" s="6"/>
      <c r="C76" s="189"/>
      <c r="D76" s="8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60" x14ac:dyDescent="0.2">
      <c r="A77" s="245"/>
      <c r="B77" s="245"/>
      <c r="C77" s="246"/>
      <c r="D77" s="8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60" x14ac:dyDescent="0.2">
      <c r="A78" s="247"/>
      <c r="B78" s="248"/>
      <c r="C78" s="249"/>
      <c r="D78" s="248"/>
      <c r="E78" s="248"/>
      <c r="F78" s="248"/>
      <c r="G78" s="250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AG78" t="s">
        <v>235</v>
      </c>
    </row>
    <row r="79" spans="1:60" x14ac:dyDescent="0.2">
      <c r="A79" s="251"/>
      <c r="B79" s="252"/>
      <c r="C79" s="253"/>
      <c r="D79" s="252"/>
      <c r="E79" s="252"/>
      <c r="F79" s="252"/>
      <c r="G79" s="254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1:60" x14ac:dyDescent="0.2">
      <c r="A80" s="251"/>
      <c r="B80" s="252"/>
      <c r="C80" s="253"/>
      <c r="D80" s="252"/>
      <c r="E80" s="252"/>
      <c r="F80" s="252"/>
      <c r="G80" s="254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1:33" x14ac:dyDescent="0.2">
      <c r="A81" s="251"/>
      <c r="B81" s="252"/>
      <c r="C81" s="253"/>
      <c r="D81" s="252"/>
      <c r="E81" s="252"/>
      <c r="F81" s="252"/>
      <c r="G81" s="254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1:33" x14ac:dyDescent="0.2">
      <c r="A82" s="255"/>
      <c r="B82" s="256"/>
      <c r="C82" s="257"/>
      <c r="D82" s="256"/>
      <c r="E82" s="256"/>
      <c r="F82" s="256"/>
      <c r="G82" s="258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1:33" x14ac:dyDescent="0.2">
      <c r="A83" s="5"/>
      <c r="B83" s="6"/>
      <c r="C83" s="189"/>
      <c r="D83" s="8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1:33" x14ac:dyDescent="0.2">
      <c r="C84" s="191"/>
      <c r="D84" s="148"/>
      <c r="AG84" t="s">
        <v>236</v>
      </c>
    </row>
    <row r="85" spans="1:33" x14ac:dyDescent="0.2">
      <c r="D85" s="148"/>
    </row>
    <row r="86" spans="1:33" x14ac:dyDescent="0.2">
      <c r="D86" s="148"/>
    </row>
    <row r="87" spans="1:33" x14ac:dyDescent="0.2">
      <c r="D87" s="148"/>
    </row>
    <row r="88" spans="1:33" x14ac:dyDescent="0.2">
      <c r="D88" s="148"/>
    </row>
    <row r="89" spans="1:33" x14ac:dyDescent="0.2">
      <c r="D89" s="148"/>
    </row>
    <row r="90" spans="1:33" x14ac:dyDescent="0.2">
      <c r="D90" s="148"/>
    </row>
    <row r="91" spans="1:33" x14ac:dyDescent="0.2">
      <c r="D91" s="148"/>
    </row>
    <row r="92" spans="1:33" x14ac:dyDescent="0.2">
      <c r="D92" s="148"/>
    </row>
    <row r="93" spans="1:33" x14ac:dyDescent="0.2">
      <c r="D93" s="148"/>
    </row>
    <row r="94" spans="1:33" x14ac:dyDescent="0.2">
      <c r="D94" s="148"/>
    </row>
    <row r="95" spans="1:33" x14ac:dyDescent="0.2">
      <c r="D95" s="148"/>
    </row>
    <row r="96" spans="1:33" x14ac:dyDescent="0.2">
      <c r="D96" s="148"/>
    </row>
    <row r="97" spans="4:4" x14ac:dyDescent="0.2">
      <c r="D97" s="148"/>
    </row>
    <row r="98" spans="4:4" x14ac:dyDescent="0.2">
      <c r="D98" s="148"/>
    </row>
    <row r="99" spans="4:4" x14ac:dyDescent="0.2">
      <c r="D99" s="148"/>
    </row>
    <row r="100" spans="4:4" x14ac:dyDescent="0.2">
      <c r="D100" s="148"/>
    </row>
    <row r="101" spans="4:4" x14ac:dyDescent="0.2">
      <c r="D101" s="148"/>
    </row>
    <row r="102" spans="4:4" x14ac:dyDescent="0.2">
      <c r="D102" s="148"/>
    </row>
    <row r="103" spans="4:4" x14ac:dyDescent="0.2">
      <c r="D103" s="148"/>
    </row>
    <row r="104" spans="4:4" x14ac:dyDescent="0.2">
      <c r="D104" s="148"/>
    </row>
    <row r="105" spans="4:4" x14ac:dyDescent="0.2">
      <c r="D105" s="148"/>
    </row>
    <row r="106" spans="4:4" x14ac:dyDescent="0.2">
      <c r="D106" s="148"/>
    </row>
    <row r="107" spans="4:4" x14ac:dyDescent="0.2">
      <c r="D107" s="148"/>
    </row>
    <row r="108" spans="4:4" x14ac:dyDescent="0.2">
      <c r="D108" s="148"/>
    </row>
    <row r="109" spans="4:4" x14ac:dyDescent="0.2">
      <c r="D109" s="148"/>
    </row>
    <row r="110" spans="4:4" x14ac:dyDescent="0.2">
      <c r="D110" s="148"/>
    </row>
    <row r="111" spans="4:4" x14ac:dyDescent="0.2">
      <c r="D111" s="148"/>
    </row>
    <row r="112" spans="4:4" x14ac:dyDescent="0.2">
      <c r="D112" s="148"/>
    </row>
    <row r="113" spans="4:4" x14ac:dyDescent="0.2">
      <c r="D113" s="148"/>
    </row>
    <row r="114" spans="4:4" x14ac:dyDescent="0.2">
      <c r="D114" s="148"/>
    </row>
    <row r="115" spans="4:4" x14ac:dyDescent="0.2">
      <c r="D115" s="148"/>
    </row>
    <row r="116" spans="4:4" x14ac:dyDescent="0.2">
      <c r="D116" s="148"/>
    </row>
    <row r="117" spans="4:4" x14ac:dyDescent="0.2">
      <c r="D117" s="148"/>
    </row>
    <row r="118" spans="4:4" x14ac:dyDescent="0.2">
      <c r="D118" s="148"/>
    </row>
    <row r="119" spans="4:4" x14ac:dyDescent="0.2">
      <c r="D119" s="148"/>
    </row>
    <row r="120" spans="4:4" x14ac:dyDescent="0.2">
      <c r="D120" s="148"/>
    </row>
    <row r="121" spans="4:4" x14ac:dyDescent="0.2">
      <c r="D121" s="148"/>
    </row>
    <row r="122" spans="4:4" x14ac:dyDescent="0.2">
      <c r="D122" s="148"/>
    </row>
    <row r="123" spans="4:4" x14ac:dyDescent="0.2">
      <c r="D123" s="148"/>
    </row>
    <row r="124" spans="4:4" x14ac:dyDescent="0.2">
      <c r="D124" s="148"/>
    </row>
    <row r="125" spans="4:4" x14ac:dyDescent="0.2">
      <c r="D125" s="148"/>
    </row>
    <row r="126" spans="4:4" x14ac:dyDescent="0.2">
      <c r="D126" s="148"/>
    </row>
    <row r="127" spans="4:4" x14ac:dyDescent="0.2">
      <c r="D127" s="148"/>
    </row>
    <row r="128" spans="4:4" x14ac:dyDescent="0.2">
      <c r="D128" s="148"/>
    </row>
    <row r="129" spans="4:4" x14ac:dyDescent="0.2">
      <c r="D129" s="148"/>
    </row>
    <row r="130" spans="4:4" x14ac:dyDescent="0.2">
      <c r="D130" s="148"/>
    </row>
    <row r="131" spans="4:4" x14ac:dyDescent="0.2">
      <c r="D131" s="148"/>
    </row>
    <row r="132" spans="4:4" x14ac:dyDescent="0.2">
      <c r="D132" s="148"/>
    </row>
    <row r="133" spans="4:4" x14ac:dyDescent="0.2">
      <c r="D133" s="148"/>
    </row>
    <row r="134" spans="4:4" x14ac:dyDescent="0.2">
      <c r="D134" s="148"/>
    </row>
    <row r="135" spans="4:4" x14ac:dyDescent="0.2">
      <c r="D135" s="148"/>
    </row>
    <row r="136" spans="4:4" x14ac:dyDescent="0.2">
      <c r="D136" s="148"/>
    </row>
    <row r="137" spans="4:4" x14ac:dyDescent="0.2">
      <c r="D137" s="148"/>
    </row>
    <row r="138" spans="4:4" x14ac:dyDescent="0.2">
      <c r="D138" s="148"/>
    </row>
    <row r="139" spans="4:4" x14ac:dyDescent="0.2">
      <c r="D139" s="148"/>
    </row>
    <row r="140" spans="4:4" x14ac:dyDescent="0.2">
      <c r="D140" s="148"/>
    </row>
    <row r="141" spans="4:4" x14ac:dyDescent="0.2">
      <c r="D141" s="148"/>
    </row>
    <row r="142" spans="4:4" x14ac:dyDescent="0.2">
      <c r="D142" s="148"/>
    </row>
    <row r="143" spans="4:4" x14ac:dyDescent="0.2">
      <c r="D143" s="148"/>
    </row>
    <row r="144" spans="4:4" x14ac:dyDescent="0.2">
      <c r="D144" s="148"/>
    </row>
    <row r="145" spans="4:4" x14ac:dyDescent="0.2">
      <c r="D145" s="148"/>
    </row>
    <row r="146" spans="4:4" x14ac:dyDescent="0.2">
      <c r="D146" s="148"/>
    </row>
    <row r="147" spans="4:4" x14ac:dyDescent="0.2">
      <c r="D147" s="148"/>
    </row>
    <row r="148" spans="4:4" x14ac:dyDescent="0.2">
      <c r="D148" s="148"/>
    </row>
    <row r="149" spans="4:4" x14ac:dyDescent="0.2">
      <c r="D149" s="148"/>
    </row>
    <row r="150" spans="4:4" x14ac:dyDescent="0.2">
      <c r="D150" s="148"/>
    </row>
    <row r="151" spans="4:4" x14ac:dyDescent="0.2">
      <c r="D151" s="148"/>
    </row>
    <row r="152" spans="4:4" x14ac:dyDescent="0.2">
      <c r="D152" s="148"/>
    </row>
    <row r="153" spans="4:4" x14ac:dyDescent="0.2">
      <c r="D153" s="148"/>
    </row>
    <row r="154" spans="4:4" x14ac:dyDescent="0.2">
      <c r="D154" s="148"/>
    </row>
    <row r="155" spans="4:4" x14ac:dyDescent="0.2">
      <c r="D155" s="148"/>
    </row>
    <row r="156" spans="4:4" x14ac:dyDescent="0.2">
      <c r="D156" s="148"/>
    </row>
    <row r="157" spans="4:4" x14ac:dyDescent="0.2">
      <c r="D157" s="148"/>
    </row>
    <row r="158" spans="4:4" x14ac:dyDescent="0.2">
      <c r="D158" s="148"/>
    </row>
    <row r="159" spans="4:4" x14ac:dyDescent="0.2">
      <c r="D159" s="148"/>
    </row>
    <row r="160" spans="4:4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  <row r="4991" spans="4:4" x14ac:dyDescent="0.2">
      <c r="D4991" s="148"/>
    </row>
    <row r="4992" spans="4:4" x14ac:dyDescent="0.2">
      <c r="D4992" s="148"/>
    </row>
    <row r="4993" spans="4:4" x14ac:dyDescent="0.2">
      <c r="D4993" s="148"/>
    </row>
    <row r="4994" spans="4:4" x14ac:dyDescent="0.2">
      <c r="D4994" s="148"/>
    </row>
    <row r="4995" spans="4:4" x14ac:dyDescent="0.2">
      <c r="D4995" s="148"/>
    </row>
    <row r="4996" spans="4:4" x14ac:dyDescent="0.2">
      <c r="D4996" s="148"/>
    </row>
    <row r="4997" spans="4:4" x14ac:dyDescent="0.2">
      <c r="D4997" s="148"/>
    </row>
    <row r="4998" spans="4:4" x14ac:dyDescent="0.2">
      <c r="D4998" s="148"/>
    </row>
    <row r="4999" spans="4:4" x14ac:dyDescent="0.2">
      <c r="D4999" s="148"/>
    </row>
    <row r="5000" spans="4:4" x14ac:dyDescent="0.2">
      <c r="D5000" s="148"/>
    </row>
  </sheetData>
  <mergeCells count="6">
    <mergeCell ref="A78:G82"/>
    <mergeCell ref="A1:G1"/>
    <mergeCell ref="C2:G2"/>
    <mergeCell ref="C3:G3"/>
    <mergeCell ref="C4:G4"/>
    <mergeCell ref="A77:C7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Ing. Kubíček Josef</cp:lastModifiedBy>
  <cp:lastPrinted>2014-02-28T09:52:57Z</cp:lastPrinted>
  <dcterms:created xsi:type="dcterms:W3CDTF">2009-04-08T07:15:50Z</dcterms:created>
  <dcterms:modified xsi:type="dcterms:W3CDTF">2017-09-01T07:19:11Z</dcterms:modified>
</cp:coreProperties>
</file>